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ПОЛЕЗНЫЙ ОТПУСК\2024\01 ЯНВАРЬ\"/>
    </mc:Choice>
  </mc:AlternateContent>
  <xr:revisionPtr revIDLastSave="0" documentId="8_{64F19305-9AF0-4B89-A0E2-A440E0A7E3C7}" xr6:coauthVersionLast="47" xr6:coauthVersionMax="47" xr10:uidLastSave="{00000000-0000-0000-0000-000000000000}"/>
  <bookViews>
    <workbookView xWindow="-120" yWindow="-120" windowWidth="29040" windowHeight="15840" firstSheet="4" activeTab="11" xr2:uid="{00000000-000D-0000-FFFF-FFFF00000000}"/>
  </bookViews>
  <sheets>
    <sheet name="январь" sheetId="23" r:id="rId1"/>
    <sheet name="февраль" sheetId="24" r:id="rId2"/>
    <sheet name="март" sheetId="25" r:id="rId3"/>
    <sheet name="апрель" sheetId="26" r:id="rId4"/>
    <sheet name="май" sheetId="27" r:id="rId5"/>
    <sheet name="июнь" sheetId="28" r:id="rId6"/>
    <sheet name="июль" sheetId="29" r:id="rId7"/>
    <sheet name="август" sheetId="30" r:id="rId8"/>
    <sheet name="сентябрь" sheetId="31" r:id="rId9"/>
    <sheet name="октябрь" sheetId="32" r:id="rId10"/>
    <sheet name="ноябрь" sheetId="33" r:id="rId11"/>
    <sheet name="декабрь" sheetId="34" r:id="rId12"/>
  </sheets>
  <definedNames>
    <definedName name="_xlnm.Print_Area" localSheetId="7">август!$B$1:$L$33</definedName>
    <definedName name="_xlnm.Print_Area" localSheetId="3">апрель!$B$1:$L$29</definedName>
    <definedName name="_xlnm.Print_Area" localSheetId="11">декабрь!$B$1:$L$36</definedName>
    <definedName name="_xlnm.Print_Area" localSheetId="6">июль!$B$1:$L$33</definedName>
    <definedName name="_xlnm.Print_Area" localSheetId="5">июнь!$B$1:$L$30</definedName>
    <definedName name="_xlnm.Print_Area" localSheetId="4">май!$B$1:$L$30</definedName>
    <definedName name="_xlnm.Print_Area" localSheetId="2">март!$B$1:$L$22</definedName>
    <definedName name="_xlnm.Print_Area" localSheetId="10">ноябрь!$B$1:$L$33</definedName>
    <definedName name="_xlnm.Print_Area" localSheetId="9">октябрь!$B$1:$L$33</definedName>
    <definedName name="_xlnm.Print_Area" localSheetId="8">сентябрь!$B$1:$L$33</definedName>
    <definedName name="_xlnm.Print_Area" localSheetId="1">февраль!$B$1:$L$22</definedName>
    <definedName name="_xlnm.Print_Area" localSheetId="0">январь!$B$1:$L$20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34" l="1"/>
  <c r="E35" i="34"/>
  <c r="F16" i="34"/>
  <c r="E16" i="34"/>
  <c r="E21" i="34"/>
  <c r="G21" i="34" s="1"/>
  <c r="E19" i="34"/>
  <c r="G19" i="34" s="1"/>
  <c r="G18" i="34"/>
  <c r="C11" i="34"/>
  <c r="F10" i="34"/>
  <c r="E10" i="34"/>
  <c r="C10" i="34"/>
  <c r="G8" i="34"/>
  <c r="L8" i="34"/>
  <c r="L36" i="34"/>
  <c r="L35" i="34"/>
  <c r="L34" i="34"/>
  <c r="G34" i="34"/>
  <c r="L33" i="34"/>
  <c r="G33" i="34"/>
  <c r="L32" i="34"/>
  <c r="G32" i="34"/>
  <c r="L31" i="34"/>
  <c r="G31" i="34"/>
  <c r="L30" i="34"/>
  <c r="G30" i="34"/>
  <c r="L29" i="34"/>
  <c r="G29" i="34"/>
  <c r="L28" i="34"/>
  <c r="F28" i="34"/>
  <c r="E28" i="34"/>
  <c r="D28" i="34"/>
  <c r="D36" i="34" s="1"/>
  <c r="C28" i="34"/>
  <c r="L27" i="34"/>
  <c r="G27" i="34"/>
  <c r="L26" i="34"/>
  <c r="G26" i="34"/>
  <c r="L25" i="34"/>
  <c r="G25" i="34"/>
  <c r="L24" i="34"/>
  <c r="G24" i="34"/>
  <c r="L23" i="34"/>
  <c r="G23" i="34"/>
  <c r="L22" i="34"/>
  <c r="G22" i="34"/>
  <c r="L21" i="34"/>
  <c r="L20" i="34"/>
  <c r="G20" i="34"/>
  <c r="L19" i="34"/>
  <c r="L18" i="34"/>
  <c r="L17" i="34"/>
  <c r="G17" i="34"/>
  <c r="L16" i="34"/>
  <c r="L15" i="34"/>
  <c r="G15" i="34"/>
  <c r="L14" i="34"/>
  <c r="G14" i="34"/>
  <c r="L13" i="34"/>
  <c r="G13" i="34"/>
  <c r="L12" i="34"/>
  <c r="G12" i="34"/>
  <c r="L11" i="34"/>
  <c r="G11" i="34"/>
  <c r="L10" i="34"/>
  <c r="L9" i="34"/>
  <c r="G9" i="34"/>
  <c r="L7" i="34"/>
  <c r="G7" i="34"/>
  <c r="G10" i="34" l="1"/>
  <c r="C36" i="34"/>
  <c r="F36" i="34"/>
  <c r="G35" i="34"/>
  <c r="E36" i="34"/>
  <c r="G28" i="34"/>
  <c r="G16" i="34"/>
  <c r="G36" i="34" l="1"/>
  <c r="F32" i="33"/>
  <c r="E32" i="33"/>
  <c r="G32" i="33" s="1"/>
  <c r="E18" i="33"/>
  <c r="G18" i="33" s="1"/>
  <c r="F15" i="33"/>
  <c r="E15" i="33"/>
  <c r="G11" i="33"/>
  <c r="C10" i="33"/>
  <c r="G10" i="33" s="1"/>
  <c r="C9" i="33"/>
  <c r="G9" i="33" s="1"/>
  <c r="L33" i="33"/>
  <c r="L32" i="33"/>
  <c r="L31" i="33"/>
  <c r="G31" i="33"/>
  <c r="L30" i="33"/>
  <c r="G30" i="33"/>
  <c r="L29" i="33"/>
  <c r="G29" i="33"/>
  <c r="L28" i="33"/>
  <c r="G28" i="33"/>
  <c r="L27" i="33"/>
  <c r="G27" i="33"/>
  <c r="L26" i="33"/>
  <c r="G26" i="33"/>
  <c r="L25" i="33"/>
  <c r="G25" i="33"/>
  <c r="L24" i="33"/>
  <c r="G24" i="33"/>
  <c r="L23" i="33"/>
  <c r="G23" i="33"/>
  <c r="L22" i="33"/>
  <c r="G22" i="33"/>
  <c r="L21" i="33"/>
  <c r="G21" i="33"/>
  <c r="L20" i="33"/>
  <c r="G20" i="33"/>
  <c r="L19" i="33"/>
  <c r="G19" i="33"/>
  <c r="L18" i="33"/>
  <c r="L17" i="33"/>
  <c r="D33" i="33"/>
  <c r="G17" i="33"/>
  <c r="L16" i="33"/>
  <c r="G16" i="33"/>
  <c r="L15" i="33"/>
  <c r="L14" i="33"/>
  <c r="G14" i="33"/>
  <c r="L13" i="33"/>
  <c r="G13" i="33"/>
  <c r="L12" i="33"/>
  <c r="G12" i="33"/>
  <c r="L11" i="33"/>
  <c r="L10" i="33"/>
  <c r="L9" i="33"/>
  <c r="L8" i="33"/>
  <c r="G8" i="33"/>
  <c r="L7" i="33"/>
  <c r="G7" i="33"/>
  <c r="F15" i="32"/>
  <c r="E15" i="32"/>
  <c r="C15" i="32"/>
  <c r="F33" i="33" l="1"/>
  <c r="E33" i="33"/>
  <c r="G15" i="33"/>
  <c r="G33" i="33"/>
  <c r="C33" i="33"/>
  <c r="F32" i="32"/>
  <c r="E32" i="32"/>
  <c r="E20" i="32"/>
  <c r="G20" i="32" s="1"/>
  <c r="E18" i="32"/>
  <c r="F17" i="32"/>
  <c r="E17" i="32"/>
  <c r="D17" i="32"/>
  <c r="D33" i="32" s="1"/>
  <c r="C17" i="32"/>
  <c r="C10" i="32"/>
  <c r="C9" i="32"/>
  <c r="G9" i="32" s="1"/>
  <c r="L33" i="32"/>
  <c r="L32" i="32"/>
  <c r="L31" i="32"/>
  <c r="G31" i="32"/>
  <c r="L30" i="32"/>
  <c r="G30" i="32"/>
  <c r="L29" i="32"/>
  <c r="G29" i="32"/>
  <c r="L28" i="32"/>
  <c r="G28" i="32"/>
  <c r="L27" i="32"/>
  <c r="G27" i="32"/>
  <c r="L26" i="32"/>
  <c r="G26" i="32"/>
  <c r="L25" i="32"/>
  <c r="G25" i="32"/>
  <c r="L24" i="32"/>
  <c r="G24" i="32"/>
  <c r="L23" i="32"/>
  <c r="G23" i="32"/>
  <c r="L22" i="32"/>
  <c r="G22" i="32"/>
  <c r="L21" i="32"/>
  <c r="G21" i="32"/>
  <c r="L20" i="32"/>
  <c r="L19" i="32"/>
  <c r="G19" i="32"/>
  <c r="L18" i="32"/>
  <c r="G18" i="32"/>
  <c r="L17" i="32"/>
  <c r="L16" i="32"/>
  <c r="G16" i="32"/>
  <c r="L15" i="32"/>
  <c r="G15" i="32"/>
  <c r="L14" i="32"/>
  <c r="G14" i="32"/>
  <c r="L13" i="32"/>
  <c r="G13" i="32"/>
  <c r="L12" i="32"/>
  <c r="G12" i="32"/>
  <c r="L11" i="32"/>
  <c r="G11" i="32"/>
  <c r="L10" i="32"/>
  <c r="G10" i="32"/>
  <c r="L9" i="32"/>
  <c r="L8" i="32"/>
  <c r="G8" i="32"/>
  <c r="L7" i="32"/>
  <c r="G7" i="32"/>
  <c r="E32" i="31"/>
  <c r="G32" i="31" s="1"/>
  <c r="L33" i="31"/>
  <c r="F33" i="31"/>
  <c r="E33" i="31"/>
  <c r="D33" i="31"/>
  <c r="C33" i="31"/>
  <c r="L32" i="31"/>
  <c r="L31" i="31"/>
  <c r="G31" i="31"/>
  <c r="L30" i="31"/>
  <c r="G30" i="31"/>
  <c r="L29" i="31"/>
  <c r="G29" i="31"/>
  <c r="L28" i="31"/>
  <c r="G28" i="31"/>
  <c r="L27" i="31"/>
  <c r="G27" i="31"/>
  <c r="L26" i="31"/>
  <c r="G26" i="31"/>
  <c r="L25" i="31"/>
  <c r="G25" i="31"/>
  <c r="L24" i="31"/>
  <c r="G24" i="31"/>
  <c r="L23" i="31"/>
  <c r="G23" i="31"/>
  <c r="L22" i="31"/>
  <c r="G22" i="31"/>
  <c r="L21" i="31"/>
  <c r="G21" i="31"/>
  <c r="L20" i="31"/>
  <c r="G20" i="31"/>
  <c r="L19" i="31"/>
  <c r="G19" i="31"/>
  <c r="L18" i="31"/>
  <c r="G18" i="31"/>
  <c r="L17" i="31"/>
  <c r="G17" i="31"/>
  <c r="L16" i="31"/>
  <c r="G16" i="31"/>
  <c r="L15" i="31"/>
  <c r="G15" i="31"/>
  <c r="L14" i="31"/>
  <c r="G14" i="31"/>
  <c r="L13" i="31"/>
  <c r="G13" i="31"/>
  <c r="L12" i="31"/>
  <c r="G12" i="31"/>
  <c r="L11" i="31"/>
  <c r="G11" i="31"/>
  <c r="L10" i="31"/>
  <c r="G10" i="31"/>
  <c r="L9" i="31"/>
  <c r="G9" i="31"/>
  <c r="L8" i="31"/>
  <c r="G8" i="31"/>
  <c r="L7" i="31"/>
  <c r="G7" i="31"/>
  <c r="L28" i="30"/>
  <c r="G28" i="30"/>
  <c r="E32" i="30"/>
  <c r="G17" i="32" l="1"/>
  <c r="F33" i="32"/>
  <c r="E33" i="32"/>
  <c r="C33" i="32"/>
  <c r="G32" i="32"/>
  <c r="G33" i="32" s="1"/>
  <c r="G33" i="31"/>
  <c r="L33" i="30"/>
  <c r="F33" i="30"/>
  <c r="E33" i="30"/>
  <c r="D33" i="30"/>
  <c r="C33" i="30"/>
  <c r="L32" i="30"/>
  <c r="G32" i="30"/>
  <c r="L31" i="30"/>
  <c r="G31" i="30"/>
  <c r="L30" i="30"/>
  <c r="G30" i="30"/>
  <c r="L29" i="30"/>
  <c r="G29" i="30"/>
  <c r="L27" i="30"/>
  <c r="G27" i="30"/>
  <c r="L26" i="30"/>
  <c r="G26" i="30"/>
  <c r="L25" i="30"/>
  <c r="G25" i="30"/>
  <c r="L24" i="30"/>
  <c r="G24" i="30"/>
  <c r="L23" i="30"/>
  <c r="G23" i="30"/>
  <c r="L22" i="30"/>
  <c r="G22" i="30"/>
  <c r="L21" i="30"/>
  <c r="G21" i="30"/>
  <c r="L20" i="30"/>
  <c r="G20" i="30"/>
  <c r="L19" i="30"/>
  <c r="G19" i="30"/>
  <c r="L18" i="30"/>
  <c r="G18" i="30"/>
  <c r="L17" i="30"/>
  <c r="G17" i="30"/>
  <c r="L16" i="30"/>
  <c r="G16" i="30"/>
  <c r="L15" i="30"/>
  <c r="G15" i="30"/>
  <c r="L14" i="30"/>
  <c r="G14" i="30"/>
  <c r="L13" i="30"/>
  <c r="G13" i="30"/>
  <c r="L12" i="30"/>
  <c r="G12" i="30"/>
  <c r="L11" i="30"/>
  <c r="G11" i="30"/>
  <c r="L10" i="30"/>
  <c r="G10" i="30"/>
  <c r="L9" i="30"/>
  <c r="G9" i="30"/>
  <c r="L8" i="30"/>
  <c r="G8" i="30"/>
  <c r="L7" i="30"/>
  <c r="G7" i="30"/>
  <c r="L24" i="29"/>
  <c r="G24" i="29"/>
  <c r="G33" i="30" l="1"/>
  <c r="L28" i="29"/>
  <c r="G28" i="29"/>
  <c r="L27" i="29" l="1"/>
  <c r="G27" i="29"/>
  <c r="L33" i="29"/>
  <c r="F33" i="29"/>
  <c r="E33" i="29"/>
  <c r="D33" i="29"/>
  <c r="C33" i="29"/>
  <c r="L32" i="29"/>
  <c r="G32" i="29"/>
  <c r="L31" i="29"/>
  <c r="G31" i="29"/>
  <c r="L30" i="29"/>
  <c r="G30" i="29"/>
  <c r="L29" i="29"/>
  <c r="G29" i="29"/>
  <c r="L26" i="29"/>
  <c r="G26" i="29"/>
  <c r="L25" i="29"/>
  <c r="G25" i="29"/>
  <c r="L23" i="29"/>
  <c r="G23" i="29"/>
  <c r="L22" i="29"/>
  <c r="G22" i="29"/>
  <c r="L21" i="29"/>
  <c r="G21" i="29"/>
  <c r="L20" i="29"/>
  <c r="G20" i="29"/>
  <c r="L19" i="29"/>
  <c r="G19" i="29"/>
  <c r="L18" i="29"/>
  <c r="G18" i="29"/>
  <c r="L17" i="29"/>
  <c r="G17" i="29"/>
  <c r="L16" i="29"/>
  <c r="G16" i="29"/>
  <c r="L15" i="29"/>
  <c r="G15" i="29"/>
  <c r="L14" i="29"/>
  <c r="G14" i="29"/>
  <c r="L13" i="29"/>
  <c r="G13" i="29"/>
  <c r="L12" i="29"/>
  <c r="G12" i="29"/>
  <c r="L11" i="29"/>
  <c r="G11" i="29"/>
  <c r="L10" i="29"/>
  <c r="G10" i="29"/>
  <c r="L9" i="29"/>
  <c r="G9" i="29"/>
  <c r="L8" i="29"/>
  <c r="G8" i="29"/>
  <c r="L7" i="29"/>
  <c r="G7" i="29"/>
  <c r="L30" i="28"/>
  <c r="F30" i="28"/>
  <c r="E30" i="28"/>
  <c r="D30" i="28"/>
  <c r="C30" i="28"/>
  <c r="L29" i="28"/>
  <c r="G29" i="28"/>
  <c r="L28" i="28"/>
  <c r="G28" i="28"/>
  <c r="L27" i="28"/>
  <c r="G27" i="28"/>
  <c r="L26" i="28"/>
  <c r="G26" i="28"/>
  <c r="L25" i="28"/>
  <c r="G25" i="28"/>
  <c r="L24" i="28"/>
  <c r="G24" i="28"/>
  <c r="L23" i="28"/>
  <c r="G23" i="28"/>
  <c r="L22" i="28"/>
  <c r="G22" i="28"/>
  <c r="L21" i="28"/>
  <c r="G21" i="28"/>
  <c r="L20" i="28"/>
  <c r="G20" i="28"/>
  <c r="L19" i="28"/>
  <c r="G19" i="28"/>
  <c r="L18" i="28"/>
  <c r="G18" i="28"/>
  <c r="L17" i="28"/>
  <c r="G17" i="28"/>
  <c r="L16" i="28"/>
  <c r="G16" i="28"/>
  <c r="L15" i="28"/>
  <c r="G15" i="28"/>
  <c r="L14" i="28"/>
  <c r="G14" i="28"/>
  <c r="L13" i="28"/>
  <c r="G13" i="28"/>
  <c r="L12" i="28"/>
  <c r="G12" i="28"/>
  <c r="L11" i="28"/>
  <c r="G11" i="28"/>
  <c r="L10" i="28"/>
  <c r="G10" i="28"/>
  <c r="L9" i="28"/>
  <c r="G9" i="28"/>
  <c r="L8" i="28"/>
  <c r="G8" i="28"/>
  <c r="L7" i="28"/>
  <c r="G7" i="28"/>
  <c r="L23" i="27"/>
  <c r="G23" i="27"/>
  <c r="G33" i="29" l="1"/>
  <c r="G30" i="28"/>
  <c r="L30" i="27"/>
  <c r="F30" i="27"/>
  <c r="E30" i="27"/>
  <c r="D30" i="27"/>
  <c r="C30" i="27"/>
  <c r="L29" i="27"/>
  <c r="G29" i="27"/>
  <c r="L28" i="27"/>
  <c r="G28" i="27"/>
  <c r="L27" i="27"/>
  <c r="G27" i="27"/>
  <c r="L26" i="27"/>
  <c r="G26" i="27"/>
  <c r="L25" i="27"/>
  <c r="G25" i="27"/>
  <c r="L24" i="27"/>
  <c r="G24" i="27"/>
  <c r="L22" i="27"/>
  <c r="G22" i="27"/>
  <c r="L21" i="27"/>
  <c r="G21" i="27"/>
  <c r="L20" i="27"/>
  <c r="G20" i="27"/>
  <c r="L19" i="27"/>
  <c r="G19" i="27"/>
  <c r="L18" i="27"/>
  <c r="G18" i="27"/>
  <c r="L17" i="27"/>
  <c r="G17" i="27"/>
  <c r="L16" i="27"/>
  <c r="G16" i="27"/>
  <c r="L15" i="27"/>
  <c r="G15" i="27"/>
  <c r="L14" i="27"/>
  <c r="G14" i="27"/>
  <c r="L13" i="27"/>
  <c r="G13" i="27"/>
  <c r="L12" i="27"/>
  <c r="G12" i="27"/>
  <c r="L11" i="27"/>
  <c r="G11" i="27"/>
  <c r="L10" i="27"/>
  <c r="G10" i="27"/>
  <c r="L9" i="27"/>
  <c r="G9" i="27"/>
  <c r="L8" i="27"/>
  <c r="G8" i="27"/>
  <c r="L7" i="27"/>
  <c r="G7" i="27"/>
  <c r="C29" i="26"/>
  <c r="G30" i="27" l="1"/>
  <c r="L27" i="26"/>
  <c r="G27" i="26"/>
  <c r="L26" i="26"/>
  <c r="G26" i="26"/>
  <c r="L25" i="26"/>
  <c r="G25" i="26"/>
  <c r="L24" i="26"/>
  <c r="G24" i="26"/>
  <c r="L23" i="26"/>
  <c r="G23" i="26"/>
  <c r="L22" i="26"/>
  <c r="G22" i="26"/>
  <c r="L21" i="26"/>
  <c r="G21" i="26"/>
  <c r="L29" i="26"/>
  <c r="F29" i="26"/>
  <c r="D29" i="26"/>
  <c r="L28" i="26"/>
  <c r="G28" i="26"/>
  <c r="L20" i="26"/>
  <c r="G20" i="26"/>
  <c r="L19" i="26"/>
  <c r="G19" i="26"/>
  <c r="L18" i="26"/>
  <c r="G18" i="26"/>
  <c r="L17" i="26"/>
  <c r="G17" i="26"/>
  <c r="L16" i="26"/>
  <c r="G16" i="26"/>
  <c r="L15" i="26"/>
  <c r="G15" i="26"/>
  <c r="L14" i="26"/>
  <c r="G14" i="26"/>
  <c r="L13" i="26"/>
  <c r="G13" i="26"/>
  <c r="L12" i="26"/>
  <c r="G12" i="26"/>
  <c r="L11" i="26"/>
  <c r="G11" i="26"/>
  <c r="L10" i="26"/>
  <c r="G10" i="26"/>
  <c r="L9" i="26"/>
  <c r="G9" i="26"/>
  <c r="L8" i="26"/>
  <c r="G8" i="26"/>
  <c r="L7" i="26"/>
  <c r="G7" i="26"/>
  <c r="E20" i="25"/>
  <c r="G29" i="26" l="1"/>
  <c r="E29" i="26"/>
  <c r="E18" i="25"/>
  <c r="G18" i="25" s="1"/>
  <c r="L22" i="25"/>
  <c r="F22" i="25"/>
  <c r="E22" i="25"/>
  <c r="D22" i="25"/>
  <c r="C22" i="25"/>
  <c r="L21" i="25"/>
  <c r="G21" i="25"/>
  <c r="L20" i="25"/>
  <c r="G20" i="25"/>
  <c r="L19" i="25"/>
  <c r="G19" i="25"/>
  <c r="L18" i="25"/>
  <c r="L17" i="25"/>
  <c r="G17" i="25"/>
  <c r="L16" i="25"/>
  <c r="G16" i="25"/>
  <c r="L15" i="25"/>
  <c r="G15" i="25"/>
  <c r="L14" i="25"/>
  <c r="G14" i="25"/>
  <c r="L13" i="25"/>
  <c r="G13" i="25"/>
  <c r="L12" i="25"/>
  <c r="G12" i="25"/>
  <c r="L11" i="25"/>
  <c r="G11" i="25"/>
  <c r="L10" i="25"/>
  <c r="G10" i="25"/>
  <c r="L9" i="25"/>
  <c r="G9" i="25"/>
  <c r="L8" i="25"/>
  <c r="G8" i="25"/>
  <c r="L7" i="25"/>
  <c r="G7" i="25"/>
  <c r="E20" i="24"/>
  <c r="L20" i="24"/>
  <c r="G20" i="24"/>
  <c r="L19" i="24"/>
  <c r="G19" i="24"/>
  <c r="G18" i="24"/>
  <c r="L22" i="24"/>
  <c r="F22" i="24"/>
  <c r="E22" i="24"/>
  <c r="D22" i="24"/>
  <c r="C22" i="24"/>
  <c r="L21" i="24"/>
  <c r="G21" i="24"/>
  <c r="L18" i="24"/>
  <c r="L17" i="24"/>
  <c r="G17" i="24"/>
  <c r="L16" i="24"/>
  <c r="G16" i="24"/>
  <c r="L15" i="24"/>
  <c r="G15" i="24"/>
  <c r="L14" i="24"/>
  <c r="G14" i="24"/>
  <c r="L13" i="24"/>
  <c r="G13" i="24"/>
  <c r="L12" i="24"/>
  <c r="G12" i="24"/>
  <c r="L11" i="24"/>
  <c r="G11" i="24"/>
  <c r="L10" i="24"/>
  <c r="G10" i="24"/>
  <c r="L9" i="24"/>
  <c r="G9" i="24"/>
  <c r="L8" i="24"/>
  <c r="G8" i="24"/>
  <c r="L7" i="24"/>
  <c r="G7" i="24"/>
  <c r="G18" i="23"/>
  <c r="L20" i="23"/>
  <c r="F20" i="23"/>
  <c r="E20" i="23"/>
  <c r="D20" i="23"/>
  <c r="C20" i="23"/>
  <c r="L19" i="23"/>
  <c r="G19" i="23"/>
  <c r="L18" i="23"/>
  <c r="L17" i="23"/>
  <c r="G17" i="23"/>
  <c r="L16" i="23"/>
  <c r="G16" i="23"/>
  <c r="L15" i="23"/>
  <c r="G15" i="23"/>
  <c r="L14" i="23"/>
  <c r="G14" i="23"/>
  <c r="L13" i="23"/>
  <c r="G13" i="23"/>
  <c r="L12" i="23"/>
  <c r="G12" i="23"/>
  <c r="L11" i="23"/>
  <c r="G11" i="23"/>
  <c r="L10" i="23"/>
  <c r="G10" i="23"/>
  <c r="L9" i="23"/>
  <c r="G9" i="23"/>
  <c r="L8" i="23"/>
  <c r="G8" i="23"/>
  <c r="L7" i="23"/>
  <c r="G7" i="23"/>
  <c r="G22" i="25" l="1"/>
  <c r="G22" i="24"/>
  <c r="G20" i="23"/>
</calcChain>
</file>

<file path=xl/sharedStrings.xml><?xml version="1.0" encoding="utf-8"?>
<sst xmlns="http://schemas.openxmlformats.org/spreadsheetml/2006/main" count="462" uniqueCount="53">
  <si>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</si>
  <si>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</si>
  <si>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</si>
  <si>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</si>
  <si>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</si>
  <si>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</si>
  <si>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</si>
  <si>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ПАО "Россети СИБИРЬ" - "Кузбассэнерго-РЭС"</t>
  </si>
  <si>
    <t>ООО "КЭНК"</t>
  </si>
  <si>
    <t>ООО "ОЭСК"</t>
  </si>
  <si>
    <t>ПАО "РОССЕТИ ЮГ" - "Волгоградэнерго"</t>
  </si>
  <si>
    <t>ОАО "МРСК УРАЛА" - "Свердловэнерго"</t>
  </si>
  <si>
    <t>АО "Вологдаоблэнерго"</t>
  </si>
  <si>
    <t xml:space="preserve"> ПАО "Россети Волга" - "Самарские РС"</t>
  </si>
  <si>
    <t>ПАО "РОССЕТИ СИБИРЬ" - "Красноярскэнерго"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</si>
  <si>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</si>
  <si>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</si>
  <si>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</si>
  <si>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ПАО "Россети Центр" - "Смоленскэнерго"</t>
  </si>
  <si>
    <t>ПАО "Россети Центр и Приволжье" - "Тулаэнерго"</t>
  </si>
  <si>
    <t>ПАО "Россети Центр" - "Ярэнерго"</t>
  </si>
  <si>
    <t>Объем фактического полезного отпуска электроэнергии и мощности ООО "МСК Энерго" 
в январе 2023 года по заключенным договорам с ТСО</t>
  </si>
  <si>
    <t>ООО "Регион Энерго"</t>
  </si>
  <si>
    <t>Объем фактического полезного отпуска электроэнергии и мощности ООО "МСК Энерго" 
в феврале 2023 года по заключенным договорам с ТСО</t>
  </si>
  <si>
    <t>ООО "ЭнергоПаритет"</t>
  </si>
  <si>
    <t>АО "НордЭнерджиСистемс"</t>
  </si>
  <si>
    <t>АО «ЮРЭСК»</t>
  </si>
  <si>
    <t>Объем фактического полезного отпуска электроэнергии и мощности ООО "МСК Энерго" 
в марте 2023 года по заключенным договорам с ТСО</t>
  </si>
  <si>
    <t>Объем фактического полезного отпуска электроэнергии и мощности ООО "МСК Энерго" 
в апреле 2023 года по заключенным договорам с ТСО</t>
  </si>
  <si>
    <t>ПАО  "Россети Московский регион"</t>
  </si>
  <si>
    <t>ПАО "Россети Центр" - "Белгородэнерго"</t>
  </si>
  <si>
    <t>Филиал АО "Россети  Тюмень" Сургутские Электрические Сети</t>
  </si>
  <si>
    <t>ТСО АО "ЮТЭК Энергия"</t>
  </si>
  <si>
    <t>ПАО «Россети Центр и Приволжье» - «Рязаньэнерго»</t>
  </si>
  <si>
    <t>ПАО "Россети Центр и Приволжье"-"Калугаэнерго"</t>
  </si>
  <si>
    <t>ПАО "Россети Центр и Приволжье"-"Нижновэнерго"</t>
  </si>
  <si>
    <t>Объем фактического полезного отпуска электроэнергии и мощности ООО "МСК Энерго" 
в мае 2023 года по заключенным договорам с ТСО</t>
  </si>
  <si>
    <t>ООО "Дорстрой"</t>
  </si>
  <si>
    <t>Объем фактического полезного отпуска электроэнергии и мощности ООО "МСК Энерго" 
в июне 2023 года по заключенным договорам с ТСО</t>
  </si>
  <si>
    <t>Объем фактического полезного отпуска электроэнергии и мощности ООО "МСК Энерго" 
в июле 2023 года по заключенным договорам с ТСО</t>
  </si>
  <si>
    <t>ПАО "Россети" МЭС Центра</t>
  </si>
  <si>
    <t>ООО "Агенство Интеллект-Сервис</t>
  </si>
  <si>
    <t>Объем фактического полезного отпуска электроэнергии и мощности ООО "МСК Энерго" 
в августе 2023 года по заключенным договорам с ТСО</t>
  </si>
  <si>
    <t>ГУП СК "Ставэлектросеть"</t>
  </si>
  <si>
    <t>Объем фактического полезного отпуска электроэнергии и мощности ООО "МСК Энерго" 
в сентябре 2023 года по заключенным договорам с ТСО</t>
  </si>
  <si>
    <t>ПАО "Россети Волга" - "Самарские РС"</t>
  </si>
  <si>
    <t>Объем фактического полезного отпуска электроэнергии и мощности ООО "МСК Энерго" 
в октябре 2023 года по заключенным договорам с ТСО</t>
  </si>
  <si>
    <t>Объем фактического полезного отпуска электроэнергии и мощности ООО "МСК Энерго" 
в ноябре 2023 года по заключенным договорам с ТСО</t>
  </si>
  <si>
    <t>ПАО "Россети" МЭС Центра - Московская область</t>
  </si>
  <si>
    <t>ПАО "Россети" МЭС Центра - Рязанская область</t>
  </si>
  <si>
    <t>РОССЕТИ ВОЛГА филиал - "Ульяновские РС"</t>
  </si>
  <si>
    <t>Объем фактического полезного отпуска электроэнергии и мощности ООО "МСК Энерго" 
в декабре 2023 года по заключенным договорам с ТСО</t>
  </si>
  <si>
    <t>Электроэнергия, кВтч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</si>
</sst>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9">
    <xf numFmtId="0" fontId="0" fillId="0" borderId="0" xfId="0"/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" fontId="4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 indent="1"/>
    </xf>
    <xf numFmtId="3" fontId="6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opLeftCell="A8" zoomScaleNormal="100" zoomScaleSheetLayoutView="85" workbookViewId="0">
      <selection activeCell="E18" sqref="E18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1"/>
    </row>
    <row r="3" spans="1:14" x14ac:dyDescent="0.25">
      <c r="A3" s="1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34" t="s">
        <v>0</v>
      </c>
      <c r="C5" s="36" t="s">
        <v>1</v>
      </c>
      <c r="D5" s="37"/>
      <c r="E5" s="37"/>
      <c r="F5" s="37"/>
      <c r="G5" s="37"/>
      <c r="H5" s="36" t="s">
        <v>15</v>
      </c>
      <c r="I5" s="37"/>
      <c r="J5" s="37"/>
      <c r="K5" s="37"/>
      <c r="L5" s="38"/>
      <c r="M5" s="1"/>
    </row>
    <row r="6" spans="1:14" x14ac:dyDescent="0.25">
      <c r="A6" s="1"/>
      <c r="B6" s="35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13</v>
      </c>
      <c r="C7" s="15">
        <v>2540.261</v>
      </c>
      <c r="D7" s="5">
        <v>0</v>
      </c>
      <c r="E7" s="5">
        <v>0</v>
      </c>
      <c r="F7" s="5">
        <v>0</v>
      </c>
      <c r="G7" s="6">
        <f>C7+D7+E7+F7</f>
        <v>2540.261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4"/>
    </row>
    <row r="8" spans="1:14" x14ac:dyDescent="0.25">
      <c r="A8" s="1"/>
      <c r="B8" s="13" t="s">
        <v>22</v>
      </c>
      <c r="C8" s="5">
        <v>0</v>
      </c>
      <c r="D8" s="5">
        <v>0</v>
      </c>
      <c r="E8" s="15">
        <v>1274.704</v>
      </c>
      <c r="F8" s="5">
        <v>0</v>
      </c>
      <c r="G8" s="6">
        <f t="shared" ref="G8:G19" si="0">C8+D8+E8+F8</f>
        <v>1274.704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4"/>
    </row>
    <row r="9" spans="1:14" ht="30" x14ac:dyDescent="0.25">
      <c r="A9" s="1"/>
      <c r="B9" s="13" t="s">
        <v>7</v>
      </c>
      <c r="C9" s="15">
        <v>2728.4960000000001</v>
      </c>
      <c r="D9" s="12">
        <v>0</v>
      </c>
      <c r="E9" s="15">
        <v>127.858</v>
      </c>
      <c r="F9" s="5">
        <v>0</v>
      </c>
      <c r="G9" s="6">
        <f t="shared" si="0"/>
        <v>2856.3540000000003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4"/>
    </row>
    <row r="10" spans="1:14" x14ac:dyDescent="0.25">
      <c r="A10" s="1"/>
      <c r="B10" s="4" t="s">
        <v>8</v>
      </c>
      <c r="C10" s="15">
        <v>8918.2790000000005</v>
      </c>
      <c r="D10" s="12">
        <v>0</v>
      </c>
      <c r="E10" s="12">
        <v>0</v>
      </c>
      <c r="F10" s="5">
        <v>0</v>
      </c>
      <c r="G10" s="6">
        <f t="shared" si="0"/>
        <v>8918.2790000000005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4"/>
    </row>
    <row r="11" spans="1:14" x14ac:dyDescent="0.25">
      <c r="A11" s="1"/>
      <c r="B11" s="13" t="s">
        <v>9</v>
      </c>
      <c r="C11" s="12">
        <v>0</v>
      </c>
      <c r="D11" s="15">
        <v>75.557000000000002</v>
      </c>
      <c r="E11" s="15">
        <v>62.701999999999998</v>
      </c>
      <c r="F11" s="5">
        <v>0</v>
      </c>
      <c r="G11" s="6">
        <f t="shared" si="0"/>
        <v>138.25900000000001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4"/>
    </row>
    <row r="12" spans="1:14" x14ac:dyDescent="0.25">
      <c r="A12" s="1"/>
      <c r="B12" s="13" t="s">
        <v>24</v>
      </c>
      <c r="C12" s="5">
        <v>0</v>
      </c>
      <c r="D12" s="12">
        <v>0</v>
      </c>
      <c r="E12" s="15">
        <v>1886.652</v>
      </c>
      <c r="F12" s="5">
        <v>0</v>
      </c>
      <c r="G12" s="6">
        <f t="shared" si="0"/>
        <v>1886.652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4"/>
    </row>
    <row r="13" spans="1:14" ht="30" x14ac:dyDescent="0.25">
      <c r="A13" s="1"/>
      <c r="B13" s="13" t="s">
        <v>10</v>
      </c>
      <c r="C13" s="15">
        <v>900.21199999999999</v>
      </c>
      <c r="D13" s="12">
        <v>0</v>
      </c>
      <c r="E13" s="12">
        <v>0</v>
      </c>
      <c r="F13" s="12">
        <v>0</v>
      </c>
      <c r="G13" s="6">
        <f t="shared" si="0"/>
        <v>900.21199999999999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4"/>
    </row>
    <row r="14" spans="1:14" ht="30" x14ac:dyDescent="0.25">
      <c r="A14" s="1"/>
      <c r="B14" s="13" t="s">
        <v>11</v>
      </c>
      <c r="C14" s="12">
        <v>0</v>
      </c>
      <c r="D14" s="12">
        <v>0</v>
      </c>
      <c r="E14" s="15">
        <v>1405.3109999999999</v>
      </c>
      <c r="F14" s="12">
        <v>0</v>
      </c>
      <c r="G14" s="6">
        <f t="shared" si="0"/>
        <v>1405.3109999999999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4"/>
    </row>
    <row r="15" spans="1:14" ht="30" x14ac:dyDescent="0.25">
      <c r="A15" s="1"/>
      <c r="B15" s="13" t="s">
        <v>19</v>
      </c>
      <c r="C15" s="12">
        <v>0</v>
      </c>
      <c r="D15" s="12">
        <v>0</v>
      </c>
      <c r="E15" s="15">
        <v>243.33500000000001</v>
      </c>
      <c r="F15" s="15">
        <v>80.685000000000002</v>
      </c>
      <c r="G15" s="6">
        <f t="shared" si="0"/>
        <v>324.02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4"/>
    </row>
    <row r="16" spans="1:14" ht="30" x14ac:dyDescent="0.25">
      <c r="A16" s="1"/>
      <c r="B16" s="13" t="s">
        <v>18</v>
      </c>
      <c r="C16" s="15">
        <v>872.01499999999999</v>
      </c>
      <c r="D16" s="12">
        <v>0</v>
      </c>
      <c r="E16" s="12">
        <v>0</v>
      </c>
      <c r="F16" s="12">
        <v>0</v>
      </c>
      <c r="G16" s="6">
        <f t="shared" si="0"/>
        <v>872.01499999999999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4"/>
    </row>
    <row r="17" spans="1:14" ht="30" x14ac:dyDescent="0.25">
      <c r="A17" s="1"/>
      <c r="B17" s="4" t="s">
        <v>14</v>
      </c>
      <c r="C17" s="15">
        <v>3596.7170000000001</v>
      </c>
      <c r="D17" s="12">
        <v>0</v>
      </c>
      <c r="E17" s="12">
        <v>0</v>
      </c>
      <c r="F17" s="12">
        <v>0</v>
      </c>
      <c r="G17" s="6">
        <f t="shared" si="0"/>
        <v>3596.7170000000001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4"/>
    </row>
    <row r="18" spans="1:14" x14ac:dyDescent="0.25">
      <c r="A18" s="1"/>
      <c r="B18" s="4" t="s">
        <v>12</v>
      </c>
      <c r="C18" s="5">
        <v>0</v>
      </c>
      <c r="D18" s="5">
        <v>0</v>
      </c>
      <c r="E18" s="15">
        <v>1546.9970000000001</v>
      </c>
      <c r="F18" s="5">
        <v>0</v>
      </c>
      <c r="G18" s="6">
        <f t="shared" si="0"/>
        <v>1546.9970000000001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4"/>
    </row>
    <row r="19" spans="1:14" ht="30" x14ac:dyDescent="0.25">
      <c r="A19" s="1"/>
      <c r="B19" s="13" t="s">
        <v>20</v>
      </c>
      <c r="C19" s="5">
        <v>0</v>
      </c>
      <c r="D19" s="5">
        <v>0</v>
      </c>
      <c r="E19" s="15">
        <v>170.72800000000001</v>
      </c>
      <c r="F19" s="5">
        <v>0</v>
      </c>
      <c r="G19" s="6">
        <f t="shared" si="0"/>
        <v>170.72800000000001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4"/>
    </row>
    <row r="20" spans="1:14" ht="15.75" thickBot="1" x14ac:dyDescent="0.3">
      <c r="A20" s="1"/>
      <c r="B20" s="10" t="s">
        <v>16</v>
      </c>
      <c r="C20" s="11">
        <f>SUM(C7:C19)</f>
        <v>19555.98</v>
      </c>
      <c r="D20" s="11">
        <f t="shared" ref="D20:G20" si="2">SUM(D7:D19)</f>
        <v>75.557000000000002</v>
      </c>
      <c r="E20" s="11">
        <f t="shared" si="2"/>
        <v>6718.2870000000003</v>
      </c>
      <c r="F20" s="11">
        <f t="shared" si="2"/>
        <v>80.685000000000002</v>
      </c>
      <c r="G20" s="11">
        <f t="shared" si="2"/>
        <v>26430.509000000002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39" t="s">
        <v>17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"/>
    </row>
    <row r="22" spans="1:14" x14ac:dyDescent="0.25">
      <c r="A22" s="1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N35"/>
  <sheetViews>
    <sheetView zoomScaleNormal="100" zoomScaleSheetLayoutView="85" workbookViewId="0">
      <selection activeCell="B4" sqref="B4"/>
    </sheetView>
  </sheetViews>
  <sheetFormatPr defaultRowHeight="15" x14ac:dyDescent="0.25"/>
  <cols>
    <col min="2" max="2" width="51" bestFit="1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1:14" x14ac:dyDescent="0.25">
      <c r="B2" s="41" t="s">
        <v>46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4" ht="15.75" thickBot="1" x14ac:dyDescent="0.3">
      <c r="A4">
        <v>1000</v>
      </c>
    </row>
    <row r="5" spans="1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1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1:14" x14ac:dyDescent="0.25">
      <c r="B7" s="13" t="s">
        <v>45</v>
      </c>
      <c r="C7" s="16">
        <v>3242.2330000000002</v>
      </c>
      <c r="D7" s="5">
        <v>0</v>
      </c>
      <c r="E7" s="5">
        <v>0</v>
      </c>
      <c r="F7" s="5">
        <v>0</v>
      </c>
      <c r="G7" s="20">
        <f>C7+D7+E7+F7</f>
        <v>3242.2330000000002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1:14" x14ac:dyDescent="0.25">
      <c r="B8" s="13" t="s">
        <v>22</v>
      </c>
      <c r="C8" s="5">
        <v>0</v>
      </c>
      <c r="D8" s="5">
        <v>0</v>
      </c>
      <c r="E8" s="16">
        <v>1221.261</v>
      </c>
      <c r="F8" s="5">
        <v>0</v>
      </c>
      <c r="G8" s="20">
        <f t="shared" ref="G8:G32" si="0">C8+D8+E8+F8</f>
        <v>1221.261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3" si="1">H8+I8+J8+K8</f>
        <v>0</v>
      </c>
      <c r="N8" s="14"/>
    </row>
    <row r="9" spans="1:14" x14ac:dyDescent="0.25">
      <c r="B9" s="13" t="s">
        <v>7</v>
      </c>
      <c r="C9" s="16">
        <f>(922380+932335)/1000</f>
        <v>1854.7149999999999</v>
      </c>
      <c r="D9" s="5">
        <v>0</v>
      </c>
      <c r="E9" s="16">
        <v>115.18300000000001</v>
      </c>
      <c r="F9" s="29">
        <v>35.087000000000003</v>
      </c>
      <c r="G9" s="20">
        <f t="shared" si="0"/>
        <v>2004.9849999999999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N9" s="14"/>
    </row>
    <row r="10" spans="1:14" x14ac:dyDescent="0.25">
      <c r="B10" s="13" t="s">
        <v>8</v>
      </c>
      <c r="C10" s="16">
        <f>7604.264+1.76</f>
        <v>7606.0240000000003</v>
      </c>
      <c r="D10" s="5">
        <v>0</v>
      </c>
      <c r="E10" s="29">
        <v>228.98599999999999</v>
      </c>
      <c r="F10" s="29">
        <v>0.20300000000000001</v>
      </c>
      <c r="G10" s="20">
        <f t="shared" si="0"/>
        <v>7835.2130000000006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1:14" x14ac:dyDescent="0.25">
      <c r="B11" s="13" t="s">
        <v>9</v>
      </c>
      <c r="C11" s="5">
        <v>0</v>
      </c>
      <c r="D11" s="16">
        <v>0</v>
      </c>
      <c r="E11" s="16">
        <v>32.064</v>
      </c>
      <c r="F11" s="5">
        <v>0</v>
      </c>
      <c r="G11" s="20">
        <f t="shared" si="0"/>
        <v>32.064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1:14" x14ac:dyDescent="0.25">
      <c r="B12" s="13" t="s">
        <v>24</v>
      </c>
      <c r="C12" s="5">
        <v>0</v>
      </c>
      <c r="D12" s="5">
        <v>0</v>
      </c>
      <c r="E12" s="16">
        <v>1629.729</v>
      </c>
      <c r="F12" s="5">
        <v>0</v>
      </c>
      <c r="G12" s="20">
        <f t="shared" si="0"/>
        <v>1629.729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1:14" x14ac:dyDescent="0.25">
      <c r="B13" s="13" t="s">
        <v>10</v>
      </c>
      <c r="C13" s="16">
        <v>783.75800000000004</v>
      </c>
      <c r="D13" s="5">
        <v>0</v>
      </c>
      <c r="E13" s="5">
        <v>0</v>
      </c>
      <c r="F13" s="5">
        <v>0</v>
      </c>
      <c r="G13" s="20">
        <f t="shared" si="0"/>
        <v>783.75800000000004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1:14" x14ac:dyDescent="0.25">
      <c r="B14" s="13" t="s">
        <v>11</v>
      </c>
      <c r="C14" s="5">
        <v>0</v>
      </c>
      <c r="D14" s="5">
        <v>0</v>
      </c>
      <c r="E14" s="16">
        <v>1198.777</v>
      </c>
      <c r="F14" s="5">
        <v>0</v>
      </c>
      <c r="G14" s="20">
        <f t="shared" si="0"/>
        <v>1198.777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1:14" x14ac:dyDescent="0.25">
      <c r="B15" s="13" t="s">
        <v>19</v>
      </c>
      <c r="C15" s="16">
        <f>1187.821</f>
        <v>1187.8209999999999</v>
      </c>
      <c r="D15" s="5">
        <v>0</v>
      </c>
      <c r="E15" s="16">
        <f>239.738+12.82</f>
        <v>252.55799999999999</v>
      </c>
      <c r="F15" s="16">
        <f>76.675+7.43</f>
        <v>84.10499999999999</v>
      </c>
      <c r="G15" s="20">
        <f t="shared" si="0"/>
        <v>1524.4839999999999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1:14" x14ac:dyDescent="0.25">
      <c r="B16" s="13" t="s">
        <v>18</v>
      </c>
      <c r="C16" s="16">
        <v>908.81200000000001</v>
      </c>
      <c r="D16" s="5">
        <v>0</v>
      </c>
      <c r="E16" s="5">
        <v>0</v>
      </c>
      <c r="F16" s="5">
        <v>0</v>
      </c>
      <c r="G16" s="20">
        <f t="shared" si="0"/>
        <v>908.81200000000001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14</v>
      </c>
      <c r="C17" s="16">
        <f>1216.99+82.83</f>
        <v>1299.82</v>
      </c>
      <c r="D17" s="16">
        <f>192.13+1392.09</f>
        <v>1584.2199999999998</v>
      </c>
      <c r="E17" s="16">
        <f>572.33+2719.302</f>
        <v>3291.6320000000001</v>
      </c>
      <c r="F17" s="29">
        <f>1241.11+5369.54</f>
        <v>6610.65</v>
      </c>
      <c r="G17" s="20">
        <f t="shared" si="0"/>
        <v>12786.322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12</v>
      </c>
      <c r="C18" s="5">
        <v>0</v>
      </c>
      <c r="D18" s="5">
        <v>0</v>
      </c>
      <c r="E18" s="16">
        <f>121.338+1355.027</f>
        <v>1476.365</v>
      </c>
      <c r="F18" s="5">
        <v>0</v>
      </c>
      <c r="G18" s="20">
        <f t="shared" si="0"/>
        <v>1476.365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20</v>
      </c>
      <c r="C19" s="5">
        <v>0</v>
      </c>
      <c r="D19" s="5">
        <v>0</v>
      </c>
      <c r="E19" s="16">
        <v>170.999</v>
      </c>
      <c r="F19" s="5">
        <v>0</v>
      </c>
      <c r="G19" s="20">
        <f t="shared" si="0"/>
        <v>170.999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25</v>
      </c>
      <c r="C20" s="5">
        <v>0</v>
      </c>
      <c r="D20" s="5">
        <v>0</v>
      </c>
      <c r="E20" s="16">
        <f>107.764+5.097</f>
        <v>112.86099999999999</v>
      </c>
      <c r="F20" s="5">
        <v>0</v>
      </c>
      <c r="G20" s="20">
        <f t="shared" si="0"/>
        <v>112.86099999999999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26</v>
      </c>
      <c r="C21" s="5">
        <v>0</v>
      </c>
      <c r="D21" s="5">
        <v>0</v>
      </c>
      <c r="E21" s="16">
        <v>33.128999999999998</v>
      </c>
      <c r="F21" s="16">
        <v>27.652000000000001</v>
      </c>
      <c r="G21" s="20">
        <f t="shared" si="0"/>
        <v>60.780999999999999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ht="30" x14ac:dyDescent="0.25">
      <c r="B22" s="13" t="s">
        <v>31</v>
      </c>
      <c r="C22" s="5">
        <v>0</v>
      </c>
      <c r="D22" s="5">
        <v>0</v>
      </c>
      <c r="E22" s="16">
        <v>4.0940000000000003</v>
      </c>
      <c r="F22" s="5">
        <v>0</v>
      </c>
      <c r="G22" s="20">
        <f t="shared" si="0"/>
        <v>4.0940000000000003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x14ac:dyDescent="0.25">
      <c r="B23" s="13" t="s">
        <v>32</v>
      </c>
      <c r="C23" s="5">
        <v>0</v>
      </c>
      <c r="D23" s="5">
        <v>0</v>
      </c>
      <c r="E23" s="16">
        <v>30.667000000000002</v>
      </c>
      <c r="F23" s="16">
        <v>2.6789999999999998</v>
      </c>
      <c r="G23" s="20">
        <f t="shared" si="0"/>
        <v>33.346000000000004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41</v>
      </c>
      <c r="C24" s="29">
        <v>109.021</v>
      </c>
      <c r="D24" s="5">
        <v>0</v>
      </c>
      <c r="E24" s="5">
        <v>0</v>
      </c>
      <c r="F24" s="5">
        <v>0</v>
      </c>
      <c r="G24" s="20">
        <f t="shared" si="0"/>
        <v>109.021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N24" s="14"/>
    </row>
    <row r="25" spans="2:14" x14ac:dyDescent="0.25">
      <c r="B25" s="13" t="s">
        <v>37</v>
      </c>
      <c r="C25" s="5">
        <v>0</v>
      </c>
      <c r="D25" s="5">
        <v>0</v>
      </c>
      <c r="E25" s="16">
        <v>388.78</v>
      </c>
      <c r="F25" s="29">
        <v>287.16399999999999</v>
      </c>
      <c r="G25" s="20">
        <f t="shared" si="0"/>
        <v>675.94399999999996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29</v>
      </c>
      <c r="C26" s="16">
        <v>1835.3230000000001</v>
      </c>
      <c r="D26" s="5">
        <v>0</v>
      </c>
      <c r="E26" s="16">
        <v>1348.077</v>
      </c>
      <c r="F26" s="5">
        <v>0</v>
      </c>
      <c r="G26" s="20">
        <f t="shared" si="0"/>
        <v>3183.4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27" t="s">
        <v>40</v>
      </c>
      <c r="C27" s="30">
        <v>1688.4059999999999</v>
      </c>
      <c r="D27" s="5">
        <v>0</v>
      </c>
      <c r="E27" s="5">
        <v>0</v>
      </c>
      <c r="F27" s="5">
        <v>0</v>
      </c>
      <c r="G27" s="20">
        <f t="shared" si="0"/>
        <v>1688.4059999999999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N27" s="14"/>
    </row>
    <row r="28" spans="2:14" x14ac:dyDescent="0.25">
      <c r="B28" s="13" t="s">
        <v>43</v>
      </c>
      <c r="C28" s="5">
        <v>0</v>
      </c>
      <c r="D28" s="5">
        <v>0</v>
      </c>
      <c r="E28" s="16">
        <v>33.402999999999999</v>
      </c>
      <c r="F28" s="5">
        <v>0</v>
      </c>
      <c r="G28" s="20">
        <f t="shared" si="0"/>
        <v>33.402999999999999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N28" s="14"/>
    </row>
    <row r="29" spans="2:14" x14ac:dyDescent="0.25">
      <c r="B29" s="13" t="s">
        <v>30</v>
      </c>
      <c r="C29" s="5">
        <v>0</v>
      </c>
      <c r="D29" s="5">
        <v>0</v>
      </c>
      <c r="E29" s="16">
        <v>422.351</v>
      </c>
      <c r="F29" s="5">
        <v>0</v>
      </c>
      <c r="G29" s="20">
        <f t="shared" si="0"/>
        <v>422.351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x14ac:dyDescent="0.25">
      <c r="B30" s="13" t="s">
        <v>33</v>
      </c>
      <c r="C30" s="5">
        <v>0</v>
      </c>
      <c r="D30" s="16">
        <v>347.54599999999999</v>
      </c>
      <c r="E30" s="16">
        <v>403.86700000000002</v>
      </c>
      <c r="F30" s="5">
        <v>0</v>
      </c>
      <c r="G30" s="20">
        <f t="shared" si="0"/>
        <v>751.41300000000001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34</v>
      </c>
      <c r="C31" s="16">
        <v>983.70299999999997</v>
      </c>
      <c r="D31" s="5">
        <v>0</v>
      </c>
      <c r="E31" s="5">
        <v>0</v>
      </c>
      <c r="F31" s="5">
        <v>0</v>
      </c>
      <c r="G31" s="20">
        <f t="shared" si="0"/>
        <v>983.70299999999997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35</v>
      </c>
      <c r="C32" s="16">
        <v>358.00200000000001</v>
      </c>
      <c r="D32" s="5">
        <v>0</v>
      </c>
      <c r="E32" s="16">
        <f>201.978+135.673</f>
        <v>337.65100000000001</v>
      </c>
      <c r="F32" s="16">
        <f>137.304+39.79</f>
        <v>177.09399999999999</v>
      </c>
      <c r="G32" s="20">
        <f t="shared" si="0"/>
        <v>872.74700000000007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2" ht="15.75" thickBot="1" x14ac:dyDescent="0.3">
      <c r="B33" s="23" t="s">
        <v>16</v>
      </c>
      <c r="C33" s="24">
        <f>SUM(C7:C32)</f>
        <v>21857.638000000003</v>
      </c>
      <c r="D33" s="24">
        <f t="shared" ref="D33:G33" si="2">SUM(D7:D32)</f>
        <v>1931.7659999999998</v>
      </c>
      <c r="E33" s="24">
        <f t="shared" si="2"/>
        <v>12732.434000000001</v>
      </c>
      <c r="F33" s="24">
        <f t="shared" si="2"/>
        <v>7224.634</v>
      </c>
      <c r="G33" s="24">
        <f t="shared" si="2"/>
        <v>43746.472000000016</v>
      </c>
      <c r="H33" s="25">
        <v>0</v>
      </c>
      <c r="I33" s="25">
        <v>0</v>
      </c>
      <c r="J33" s="25">
        <v>0</v>
      </c>
      <c r="K33" s="25">
        <v>0</v>
      </c>
      <c r="L33" s="26">
        <f t="shared" si="1"/>
        <v>0</v>
      </c>
    </row>
    <row r="34" spans="2:12" x14ac:dyDescent="0.25">
      <c r="B34" s="47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x14ac:dyDescent="0.2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</row>
  </sheetData>
  <mergeCells count="5">
    <mergeCell ref="B2:L3"/>
    <mergeCell ref="B5:B6"/>
    <mergeCell ref="C5:G5"/>
    <mergeCell ref="H5:L5"/>
    <mergeCell ref="B34:L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N35"/>
  <sheetViews>
    <sheetView topLeftCell="B1" zoomScaleNormal="100" zoomScaleSheetLayoutView="85" workbookViewId="0">
      <selection activeCell="C7" sqref="C7"/>
    </sheetView>
  </sheetViews>
  <sheetFormatPr defaultRowHeight="15" x14ac:dyDescent="0.25"/>
  <cols>
    <col min="2" max="2" width="51" bestFit="1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1:14" x14ac:dyDescent="0.25">
      <c r="B2" s="41" t="s">
        <v>47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4" ht="15.75" thickBot="1" x14ac:dyDescent="0.3">
      <c r="A4">
        <v>1000</v>
      </c>
    </row>
    <row r="5" spans="1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1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1:14" x14ac:dyDescent="0.25">
      <c r="B7" s="13" t="s">
        <v>45</v>
      </c>
      <c r="C7" s="15">
        <v>3160.895</v>
      </c>
      <c r="D7" s="12">
        <v>0</v>
      </c>
      <c r="E7" s="12">
        <v>0</v>
      </c>
      <c r="F7" s="12">
        <v>0</v>
      </c>
      <c r="G7" s="20">
        <f>C7+D7+E7+F7</f>
        <v>3160.895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1:14" x14ac:dyDescent="0.25">
      <c r="B8" s="13" t="s">
        <v>22</v>
      </c>
      <c r="C8" s="12">
        <v>0</v>
      </c>
      <c r="D8" s="12">
        <v>0</v>
      </c>
      <c r="E8" s="15">
        <v>1276.1010000000001</v>
      </c>
      <c r="F8" s="12">
        <v>0</v>
      </c>
      <c r="G8" s="20">
        <f t="shared" ref="G8:G32" si="0">C8+D8+E8+F8</f>
        <v>1276.1010000000001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3" si="1">H8+I8+J8+K8</f>
        <v>0</v>
      </c>
      <c r="N8" s="14"/>
    </row>
    <row r="9" spans="1:14" x14ac:dyDescent="0.25">
      <c r="B9" s="13" t="s">
        <v>7</v>
      </c>
      <c r="C9" s="15">
        <f>1065.528+943.807</f>
        <v>2009.335</v>
      </c>
      <c r="D9" s="12">
        <v>0</v>
      </c>
      <c r="E9" s="15">
        <v>113.21</v>
      </c>
      <c r="F9" s="22">
        <v>51.947000000000003</v>
      </c>
      <c r="G9" s="20">
        <f t="shared" si="0"/>
        <v>2174.4920000000002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N9" s="14"/>
    </row>
    <row r="10" spans="1:14" x14ac:dyDescent="0.25">
      <c r="B10" s="13" t="s">
        <v>8</v>
      </c>
      <c r="C10" s="15">
        <f>7509.982+2.101</f>
        <v>7512.0829999999996</v>
      </c>
      <c r="D10" s="12">
        <v>0</v>
      </c>
      <c r="E10" s="22">
        <v>226.39599999999999</v>
      </c>
      <c r="F10" s="22">
        <v>0.23100000000000001</v>
      </c>
      <c r="G10" s="20">
        <f t="shared" si="0"/>
        <v>7738.7099999999991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1:14" x14ac:dyDescent="0.25">
      <c r="B11" s="13" t="s">
        <v>9</v>
      </c>
      <c r="C11" s="22">
        <v>0</v>
      </c>
      <c r="D11" s="15">
        <v>0</v>
      </c>
      <c r="E11" s="15">
        <v>53.412999999999997</v>
      </c>
      <c r="F11" s="12">
        <v>0</v>
      </c>
      <c r="G11" s="20">
        <f t="shared" si="0"/>
        <v>53.412999999999997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1:14" x14ac:dyDescent="0.25">
      <c r="B12" s="13" t="s">
        <v>24</v>
      </c>
      <c r="C12" s="12">
        <v>0</v>
      </c>
      <c r="D12" s="12">
        <v>0</v>
      </c>
      <c r="E12" s="15">
        <v>1608.174</v>
      </c>
      <c r="F12" s="12">
        <v>0</v>
      </c>
      <c r="G12" s="20">
        <f t="shared" si="0"/>
        <v>1608.174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1:14" x14ac:dyDescent="0.25">
      <c r="B13" s="13" t="s">
        <v>10</v>
      </c>
      <c r="C13" s="15">
        <v>1528.42</v>
      </c>
      <c r="D13" s="12">
        <v>0</v>
      </c>
      <c r="E13" s="12">
        <v>0</v>
      </c>
      <c r="F13" s="12">
        <v>0</v>
      </c>
      <c r="G13" s="20">
        <f t="shared" si="0"/>
        <v>1528.42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1:14" x14ac:dyDescent="0.25">
      <c r="B14" s="13" t="s">
        <v>11</v>
      </c>
      <c r="C14" s="12">
        <v>0</v>
      </c>
      <c r="D14" s="12">
        <v>0</v>
      </c>
      <c r="E14" s="15">
        <v>1251.127</v>
      </c>
      <c r="F14" s="12">
        <v>0</v>
      </c>
      <c r="G14" s="20">
        <f t="shared" si="0"/>
        <v>1251.127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1:14" x14ac:dyDescent="0.25">
      <c r="B15" s="13" t="s">
        <v>19</v>
      </c>
      <c r="C15" s="15">
        <v>1190.826</v>
      </c>
      <c r="D15" s="12">
        <v>0</v>
      </c>
      <c r="E15" s="15">
        <f>240.856+12.45</f>
        <v>253.30599999999998</v>
      </c>
      <c r="F15" s="15">
        <f>75.151+7.948</f>
        <v>83.09899999999999</v>
      </c>
      <c r="G15" s="20">
        <f t="shared" si="0"/>
        <v>1527.231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1:14" x14ac:dyDescent="0.25">
      <c r="B16" s="13" t="s">
        <v>18</v>
      </c>
      <c r="C16" s="15">
        <v>892.70100000000002</v>
      </c>
      <c r="D16" s="12">
        <v>0</v>
      </c>
      <c r="E16" s="12">
        <v>0</v>
      </c>
      <c r="F16" s="12">
        <v>0</v>
      </c>
      <c r="G16" s="20">
        <f t="shared" si="0"/>
        <v>892.70100000000002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14</v>
      </c>
      <c r="C17" s="15">
        <v>6618.0609999999997</v>
      </c>
      <c r="D17" s="15">
        <v>553.82899999999995</v>
      </c>
      <c r="E17" s="15">
        <v>32.451000000000001</v>
      </c>
      <c r="F17" s="22">
        <v>0</v>
      </c>
      <c r="G17" s="20">
        <f t="shared" si="0"/>
        <v>7204.3409999999994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f>114.958+1366.371</f>
        <v>1481.3290000000002</v>
      </c>
      <c r="F18" s="12">
        <v>0</v>
      </c>
      <c r="G18" s="20">
        <f t="shared" si="0"/>
        <v>1481.3290000000002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168.238</v>
      </c>
      <c r="F19" s="12">
        <v>0</v>
      </c>
      <c r="G19" s="20">
        <f t="shared" si="0"/>
        <v>168.238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147.67599999999999</v>
      </c>
      <c r="F20" s="12">
        <v>0</v>
      </c>
      <c r="G20" s="20">
        <f t="shared" si="0"/>
        <v>147.67599999999999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42.655000000000001</v>
      </c>
      <c r="F21" s="15">
        <v>33.805999999999997</v>
      </c>
      <c r="G21" s="20">
        <f t="shared" si="0"/>
        <v>76.460999999999999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5.9180000000000001</v>
      </c>
      <c r="F22" s="12">
        <v>0</v>
      </c>
      <c r="G22" s="20">
        <f t="shared" si="0"/>
        <v>5.9180000000000001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39.832999999999998</v>
      </c>
      <c r="F23" s="15">
        <v>4.4729999999999999</v>
      </c>
      <c r="G23" s="20">
        <f t="shared" si="0"/>
        <v>44.305999999999997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41</v>
      </c>
      <c r="C24" s="22">
        <v>117.73</v>
      </c>
      <c r="D24" s="12">
        <v>0</v>
      </c>
      <c r="E24" s="12">
        <v>0</v>
      </c>
      <c r="F24" s="12">
        <v>0</v>
      </c>
      <c r="G24" s="20">
        <f t="shared" si="0"/>
        <v>117.73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N24" s="14"/>
    </row>
    <row r="25" spans="2:14" x14ac:dyDescent="0.25">
      <c r="B25" s="13" t="s">
        <v>37</v>
      </c>
      <c r="C25" s="12">
        <v>0</v>
      </c>
      <c r="D25" s="12">
        <v>0</v>
      </c>
      <c r="E25" s="15">
        <v>382.78800000000001</v>
      </c>
      <c r="F25" s="22">
        <v>280.37299999999999</v>
      </c>
      <c r="G25" s="20">
        <f t="shared" si="0"/>
        <v>663.16100000000006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29</v>
      </c>
      <c r="C26" s="15">
        <v>1864.546</v>
      </c>
      <c r="D26" s="12">
        <v>0</v>
      </c>
      <c r="E26" s="15">
        <v>1263.8610000000001</v>
      </c>
      <c r="F26" s="12">
        <v>0</v>
      </c>
      <c r="G26" s="20">
        <f t="shared" si="0"/>
        <v>3128.4070000000002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27" t="s">
        <v>40</v>
      </c>
      <c r="C27" s="28">
        <v>1615.7670000000001</v>
      </c>
      <c r="D27" s="12">
        <v>0</v>
      </c>
      <c r="E27" s="12">
        <v>0</v>
      </c>
      <c r="F27" s="12">
        <v>0</v>
      </c>
      <c r="G27" s="20">
        <f t="shared" si="0"/>
        <v>1615.7670000000001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N27" s="14"/>
    </row>
    <row r="28" spans="2:14" x14ac:dyDescent="0.25">
      <c r="B28" s="13" t="s">
        <v>43</v>
      </c>
      <c r="C28" s="12">
        <v>0</v>
      </c>
      <c r="D28" s="12">
        <v>0</v>
      </c>
      <c r="E28" s="15">
        <v>0</v>
      </c>
      <c r="F28" s="12">
        <v>0</v>
      </c>
      <c r="G28" s="20">
        <f t="shared" si="0"/>
        <v>0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N28" s="14"/>
    </row>
    <row r="29" spans="2:14" x14ac:dyDescent="0.25">
      <c r="B29" s="13" t="s">
        <v>30</v>
      </c>
      <c r="C29" s="12">
        <v>0</v>
      </c>
      <c r="D29" s="12">
        <v>0</v>
      </c>
      <c r="E29" s="15">
        <v>362.61</v>
      </c>
      <c r="F29" s="12">
        <v>0</v>
      </c>
      <c r="G29" s="20">
        <f t="shared" si="0"/>
        <v>362.61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x14ac:dyDescent="0.25">
      <c r="B30" s="13" t="s">
        <v>33</v>
      </c>
      <c r="C30" s="12">
        <v>0</v>
      </c>
      <c r="D30" s="15">
        <v>394.88900000000001</v>
      </c>
      <c r="E30" s="15">
        <v>0</v>
      </c>
      <c r="F30" s="12">
        <v>0</v>
      </c>
      <c r="G30" s="20">
        <f t="shared" si="0"/>
        <v>394.88900000000001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34</v>
      </c>
      <c r="C31" s="15">
        <v>934.27800000000002</v>
      </c>
      <c r="D31" s="12">
        <v>0</v>
      </c>
      <c r="E31" s="12">
        <v>0</v>
      </c>
      <c r="F31" s="12">
        <v>0</v>
      </c>
      <c r="G31" s="20">
        <f t="shared" si="0"/>
        <v>934.27800000000002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35</v>
      </c>
      <c r="C32" s="15">
        <v>354.67899999999997</v>
      </c>
      <c r="D32" s="12">
        <v>0</v>
      </c>
      <c r="E32" s="15">
        <f>198.796+141.034</f>
        <v>339.83</v>
      </c>
      <c r="F32" s="15">
        <f>140.324+42.584</f>
        <v>182.90800000000002</v>
      </c>
      <c r="G32" s="20">
        <f t="shared" si="0"/>
        <v>877.41700000000003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2" ht="15.75" thickBot="1" x14ac:dyDescent="0.3">
      <c r="B33" s="23" t="s">
        <v>16</v>
      </c>
      <c r="C33" s="24">
        <f>SUM(C7:C32)</f>
        <v>27799.320999999993</v>
      </c>
      <c r="D33" s="24">
        <f t="shared" ref="D33:G33" si="2">SUM(D7:D32)</f>
        <v>948.71799999999996</v>
      </c>
      <c r="E33" s="24">
        <f t="shared" si="2"/>
        <v>9048.9160000000011</v>
      </c>
      <c r="F33" s="24">
        <f t="shared" si="2"/>
        <v>636.83699999999999</v>
      </c>
      <c r="G33" s="24">
        <f t="shared" si="2"/>
        <v>38433.792000000009</v>
      </c>
      <c r="H33" s="25">
        <v>0</v>
      </c>
      <c r="I33" s="25">
        <v>0</v>
      </c>
      <c r="J33" s="25">
        <v>0</v>
      </c>
      <c r="K33" s="25">
        <v>0</v>
      </c>
      <c r="L33" s="26">
        <f t="shared" si="1"/>
        <v>0</v>
      </c>
    </row>
    <row r="34" spans="2:12" x14ac:dyDescent="0.25">
      <c r="B34" s="47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x14ac:dyDescent="0.2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</row>
  </sheetData>
  <mergeCells count="5">
    <mergeCell ref="B2:L3"/>
    <mergeCell ref="B5:B6"/>
    <mergeCell ref="C5:G5"/>
    <mergeCell ref="H5:L5"/>
    <mergeCell ref="B34:L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N38"/>
  <sheetViews>
    <sheetView tabSelected="1" topLeftCell="B7" zoomScaleNormal="100" zoomScaleSheetLayoutView="85" workbookViewId="0">
      <selection activeCell="B29" sqref="B29"/>
    </sheetView>
  </sheetViews>
  <sheetFormatPr defaultRowHeight="15" outlineLevelRow="1" x14ac:dyDescent="0.25"/>
  <cols>
    <col min="2" max="2" width="51" bestFit="1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1:14" x14ac:dyDescent="0.25">
      <c r="B2" s="41" t="s">
        <v>51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4" ht="15.75" thickBot="1" x14ac:dyDescent="0.3">
      <c r="A4">
        <v>1000</v>
      </c>
    </row>
    <row r="5" spans="1:14" x14ac:dyDescent="0.25">
      <c r="B5" s="42" t="s">
        <v>0</v>
      </c>
      <c r="C5" s="44" t="s">
        <v>52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1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1:14" x14ac:dyDescent="0.25">
      <c r="B7" s="13" t="s">
        <v>45</v>
      </c>
      <c r="C7" s="15">
        <v>3117.7069999999999</v>
      </c>
      <c r="D7" s="12">
        <v>0</v>
      </c>
      <c r="E7" s="12">
        <v>0</v>
      </c>
      <c r="F7" s="12">
        <v>0</v>
      </c>
      <c r="G7" s="20">
        <f>C7+D7+E7+F7</f>
        <v>3117.7069999999999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1:14" x14ac:dyDescent="0.25">
      <c r="B8" s="13" t="s">
        <v>50</v>
      </c>
      <c r="C8" s="17">
        <v>0</v>
      </c>
      <c r="D8" s="12">
        <v>0</v>
      </c>
      <c r="E8" s="22">
        <v>146.69800000000001</v>
      </c>
      <c r="F8" s="12">
        <v>0</v>
      </c>
      <c r="G8" s="20">
        <f>C8+D8+E8+F8</f>
        <v>146.69800000000001</v>
      </c>
      <c r="H8" s="12">
        <v>0</v>
      </c>
      <c r="I8" s="12">
        <v>0</v>
      </c>
      <c r="J8" s="12">
        <v>0</v>
      </c>
      <c r="K8" s="12">
        <v>0</v>
      </c>
      <c r="L8" s="21">
        <f>H8+I8+J8+K8</f>
        <v>0</v>
      </c>
      <c r="N8" s="14"/>
    </row>
    <row r="9" spans="1:14" x14ac:dyDescent="0.25">
      <c r="B9" s="13" t="s">
        <v>22</v>
      </c>
      <c r="C9" s="12">
        <v>0</v>
      </c>
      <c r="D9" s="12">
        <v>0</v>
      </c>
      <c r="E9" s="15">
        <v>1540.0940000000001</v>
      </c>
      <c r="F9" s="12">
        <v>0</v>
      </c>
      <c r="G9" s="20">
        <f t="shared" ref="G9:G36" si="0">C9+D9+E9+F9</f>
        <v>1540.0940000000001</v>
      </c>
      <c r="H9" s="12">
        <v>0</v>
      </c>
      <c r="I9" s="12">
        <v>0</v>
      </c>
      <c r="J9" s="12">
        <v>0</v>
      </c>
      <c r="K9" s="12">
        <v>0</v>
      </c>
      <c r="L9" s="21">
        <f t="shared" ref="L9:L35" si="1">H9+I9+J9+K9</f>
        <v>0</v>
      </c>
      <c r="N9" s="14"/>
    </row>
    <row r="10" spans="1:14" x14ac:dyDescent="0.25">
      <c r="B10" s="13" t="s">
        <v>7</v>
      </c>
      <c r="C10" s="15">
        <f>1137.253+2.192</f>
        <v>1139.4449999999999</v>
      </c>
      <c r="D10" s="12">
        <v>0</v>
      </c>
      <c r="E10" s="15">
        <f>117.054+0.188</f>
        <v>117.242</v>
      </c>
      <c r="F10" s="22">
        <f>60.51+0.083</f>
        <v>60.592999999999996</v>
      </c>
      <c r="G10" s="20">
        <f t="shared" si="0"/>
        <v>1317.28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1:14" x14ac:dyDescent="0.25">
      <c r="B11" s="13" t="s">
        <v>8</v>
      </c>
      <c r="C11" s="15">
        <f>9190.813+3.23</f>
        <v>9194.0429999999997</v>
      </c>
      <c r="D11" s="12">
        <v>0</v>
      </c>
      <c r="E11" s="22">
        <v>258.72699999999998</v>
      </c>
      <c r="F11" s="22">
        <v>0.34</v>
      </c>
      <c r="G11" s="20">
        <f t="shared" si="0"/>
        <v>9453.11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1:14" x14ac:dyDescent="0.25">
      <c r="B12" s="13" t="s">
        <v>9</v>
      </c>
      <c r="C12" s="12">
        <v>0</v>
      </c>
      <c r="D12" s="12">
        <v>0</v>
      </c>
      <c r="E12" s="15">
        <v>65.403999999999996</v>
      </c>
      <c r="F12" s="12">
        <v>0</v>
      </c>
      <c r="G12" s="20">
        <f t="shared" si="0"/>
        <v>65.403999999999996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1:14" x14ac:dyDescent="0.25">
      <c r="B13" s="13" t="s">
        <v>24</v>
      </c>
      <c r="C13" s="12">
        <v>0</v>
      </c>
      <c r="D13" s="12">
        <v>0</v>
      </c>
      <c r="E13" s="15">
        <v>1684.4480000000001</v>
      </c>
      <c r="F13" s="12">
        <v>0</v>
      </c>
      <c r="G13" s="20">
        <f t="shared" si="0"/>
        <v>1684.4480000000001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1:14" x14ac:dyDescent="0.25">
      <c r="B14" s="13" t="s">
        <v>10</v>
      </c>
      <c r="C14" s="15">
        <v>856.10400000000004</v>
      </c>
      <c r="D14" s="12">
        <v>0</v>
      </c>
      <c r="E14" s="12">
        <v>0</v>
      </c>
      <c r="F14" s="12">
        <v>0</v>
      </c>
      <c r="G14" s="20">
        <f t="shared" si="0"/>
        <v>856.10400000000004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1:14" x14ac:dyDescent="0.25">
      <c r="B15" s="13" t="s">
        <v>11</v>
      </c>
      <c r="C15" s="12">
        <v>0</v>
      </c>
      <c r="D15" s="12">
        <v>0</v>
      </c>
      <c r="E15" s="15">
        <v>1453.8520000000001</v>
      </c>
      <c r="F15" s="12">
        <v>0</v>
      </c>
      <c r="G15" s="20">
        <f t="shared" si="0"/>
        <v>1453.8520000000001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1:14" x14ac:dyDescent="0.25">
      <c r="B16" s="13" t="s">
        <v>19</v>
      </c>
      <c r="C16" s="15">
        <v>499.61700000000002</v>
      </c>
      <c r="D16" s="12">
        <v>0</v>
      </c>
      <c r="E16" s="15">
        <f>237.594+12.875</f>
        <v>250.46899999999999</v>
      </c>
      <c r="F16" s="15">
        <f>75.756+7.924</f>
        <v>83.68</v>
      </c>
      <c r="G16" s="20">
        <f t="shared" si="0"/>
        <v>833.76600000000008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18</v>
      </c>
      <c r="C17" s="15">
        <v>942.726</v>
      </c>
      <c r="D17" s="12">
        <v>0</v>
      </c>
      <c r="E17" s="12">
        <v>0</v>
      </c>
      <c r="F17" s="12">
        <v>0</v>
      </c>
      <c r="G17" s="20">
        <f t="shared" si="0"/>
        <v>942.726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14</v>
      </c>
      <c r="C18" s="15">
        <v>3871.7249999999999</v>
      </c>
      <c r="D18" s="15">
        <v>507.53899999999999</v>
      </c>
      <c r="E18" s="15">
        <v>18.550999999999998</v>
      </c>
      <c r="F18" s="12">
        <v>0</v>
      </c>
      <c r="G18" s="20">
        <f t="shared" si="0"/>
        <v>4397.8150000000005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12</v>
      </c>
      <c r="C19" s="12">
        <v>0</v>
      </c>
      <c r="D19" s="12">
        <v>0</v>
      </c>
      <c r="E19" s="15">
        <f>114.675+1460.743</f>
        <v>1575.4179999999999</v>
      </c>
      <c r="F19" s="12">
        <v>0</v>
      </c>
      <c r="G19" s="20">
        <f t="shared" si="0"/>
        <v>1575.4179999999999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20</v>
      </c>
      <c r="C20" s="12">
        <v>0</v>
      </c>
      <c r="D20" s="12">
        <v>0</v>
      </c>
      <c r="E20" s="15">
        <v>182.429</v>
      </c>
      <c r="F20" s="12">
        <v>0</v>
      </c>
      <c r="G20" s="20">
        <f t="shared" si="0"/>
        <v>182.429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25</v>
      </c>
      <c r="C21" s="12">
        <v>0</v>
      </c>
      <c r="D21" s="12">
        <v>0</v>
      </c>
      <c r="E21" s="15">
        <f>184.314+27.894</f>
        <v>212.208</v>
      </c>
      <c r="F21" s="12">
        <v>0</v>
      </c>
      <c r="G21" s="20">
        <f t="shared" si="0"/>
        <v>212.208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x14ac:dyDescent="0.25">
      <c r="B22" s="13" t="s">
        <v>26</v>
      </c>
      <c r="C22" s="12">
        <v>0</v>
      </c>
      <c r="D22" s="12">
        <v>0</v>
      </c>
      <c r="E22" s="15">
        <v>53.311999999999998</v>
      </c>
      <c r="F22" s="15">
        <v>43.966999999999999</v>
      </c>
      <c r="G22" s="20">
        <f t="shared" si="0"/>
        <v>97.278999999999996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ht="30" x14ac:dyDescent="0.25">
      <c r="B23" s="13" t="s">
        <v>31</v>
      </c>
      <c r="C23" s="12">
        <v>0</v>
      </c>
      <c r="D23" s="12">
        <v>0</v>
      </c>
      <c r="E23" s="15">
        <v>8.1419999999999995</v>
      </c>
      <c r="F23" s="12">
        <v>0</v>
      </c>
      <c r="G23" s="20">
        <f t="shared" si="0"/>
        <v>8.1419999999999995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32</v>
      </c>
      <c r="C24" s="12">
        <v>0</v>
      </c>
      <c r="D24" s="12">
        <v>0</v>
      </c>
      <c r="E24" s="15">
        <v>48.395000000000003</v>
      </c>
      <c r="F24" s="15">
        <v>5.6669999999999998</v>
      </c>
      <c r="G24" s="20">
        <f t="shared" si="0"/>
        <v>54.062000000000005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N24" s="14"/>
    </row>
    <row r="25" spans="2:14" x14ac:dyDescent="0.25">
      <c r="B25" s="13" t="s">
        <v>41</v>
      </c>
      <c r="C25" s="22">
        <v>201.351</v>
      </c>
      <c r="D25" s="12">
        <v>0</v>
      </c>
      <c r="E25" s="12">
        <v>0</v>
      </c>
      <c r="F25" s="12">
        <v>0</v>
      </c>
      <c r="G25" s="20">
        <f t="shared" si="0"/>
        <v>201.351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37</v>
      </c>
      <c r="C26" s="12">
        <v>0</v>
      </c>
      <c r="D26" s="12">
        <v>0</v>
      </c>
      <c r="E26" s="15">
        <v>404.18099999999998</v>
      </c>
      <c r="F26" s="22">
        <v>298.36</v>
      </c>
      <c r="G26" s="20">
        <f t="shared" si="0"/>
        <v>702.54099999999994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13" t="s">
        <v>29</v>
      </c>
      <c r="C27" s="15">
        <v>1360.402</v>
      </c>
      <c r="D27" s="12">
        <v>0</v>
      </c>
      <c r="E27" s="15">
        <v>1161.9580000000001</v>
      </c>
      <c r="F27" s="12">
        <v>0</v>
      </c>
      <c r="G27" s="20">
        <f t="shared" si="0"/>
        <v>2522.36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N27" s="14"/>
    </row>
    <row r="28" spans="2:14" x14ac:dyDescent="0.25">
      <c r="B28" s="27" t="s">
        <v>40</v>
      </c>
      <c r="C28" s="28">
        <f>SUM(C29:C30)</f>
        <v>1581.7370000000001</v>
      </c>
      <c r="D28" s="32">
        <f t="shared" ref="D28:F28" si="2">SUM(D29:D30)</f>
        <v>0</v>
      </c>
      <c r="E28" s="32">
        <f t="shared" si="2"/>
        <v>0</v>
      </c>
      <c r="F28" s="32">
        <f t="shared" si="2"/>
        <v>0</v>
      </c>
      <c r="G28" s="20">
        <f t="shared" si="0"/>
        <v>1581.7370000000001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N28" s="14"/>
    </row>
    <row r="29" spans="2:14" outlineLevel="1" x14ac:dyDescent="0.25">
      <c r="B29" s="31" t="s">
        <v>48</v>
      </c>
      <c r="C29" s="28">
        <v>1211.49</v>
      </c>
      <c r="D29" s="12">
        <v>0</v>
      </c>
      <c r="E29" s="12">
        <v>0</v>
      </c>
      <c r="F29" s="12">
        <v>0</v>
      </c>
      <c r="G29" s="20">
        <f t="shared" si="0"/>
        <v>1211.49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outlineLevel="1" x14ac:dyDescent="0.25">
      <c r="B30" s="31" t="s">
        <v>49</v>
      </c>
      <c r="C30" s="28">
        <v>370.24700000000001</v>
      </c>
      <c r="D30" s="12">
        <v>0</v>
      </c>
      <c r="E30" s="12">
        <v>0</v>
      </c>
      <c r="F30" s="12">
        <v>0</v>
      </c>
      <c r="G30" s="20">
        <f t="shared" si="0"/>
        <v>370.24700000000001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43</v>
      </c>
      <c r="C31" s="12">
        <v>0</v>
      </c>
      <c r="D31" s="12">
        <v>0</v>
      </c>
      <c r="E31" s="15">
        <v>41.875</v>
      </c>
      <c r="F31" s="12">
        <v>0</v>
      </c>
      <c r="G31" s="20">
        <f t="shared" si="0"/>
        <v>41.875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30</v>
      </c>
      <c r="C32" s="12">
        <v>0</v>
      </c>
      <c r="D32" s="12">
        <v>0</v>
      </c>
      <c r="E32" s="15">
        <v>388.73599999999999</v>
      </c>
      <c r="F32" s="12">
        <v>0</v>
      </c>
      <c r="G32" s="20">
        <f t="shared" si="0"/>
        <v>388.73599999999999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4" x14ac:dyDescent="0.25">
      <c r="B33" s="13" t="s">
        <v>33</v>
      </c>
      <c r="C33" s="12">
        <v>0</v>
      </c>
      <c r="D33" s="15">
        <v>529.596</v>
      </c>
      <c r="E33" s="17">
        <v>0</v>
      </c>
      <c r="F33" s="12">
        <v>0</v>
      </c>
      <c r="G33" s="20">
        <f t="shared" si="0"/>
        <v>529.596</v>
      </c>
      <c r="H33" s="12">
        <v>0</v>
      </c>
      <c r="I33" s="12">
        <v>0</v>
      </c>
      <c r="J33" s="12">
        <v>0</v>
      </c>
      <c r="K33" s="12">
        <v>0</v>
      </c>
      <c r="L33" s="21">
        <f t="shared" si="1"/>
        <v>0</v>
      </c>
      <c r="N33" s="14"/>
    </row>
    <row r="34" spans="2:14" x14ac:dyDescent="0.25">
      <c r="B34" s="13" t="s">
        <v>34</v>
      </c>
      <c r="C34" s="15">
        <v>896.30799999999999</v>
      </c>
      <c r="D34" s="12">
        <v>0</v>
      </c>
      <c r="E34" s="12">
        <v>0</v>
      </c>
      <c r="F34" s="12">
        <v>0</v>
      </c>
      <c r="G34" s="20">
        <f t="shared" si="0"/>
        <v>896.30799999999999</v>
      </c>
      <c r="H34" s="12">
        <v>0</v>
      </c>
      <c r="I34" s="12">
        <v>0</v>
      </c>
      <c r="J34" s="12">
        <v>0</v>
      </c>
      <c r="K34" s="12">
        <v>0</v>
      </c>
      <c r="L34" s="21">
        <f t="shared" si="1"/>
        <v>0</v>
      </c>
      <c r="N34" s="14"/>
    </row>
    <row r="35" spans="2:14" x14ac:dyDescent="0.25">
      <c r="B35" s="13" t="s">
        <v>35</v>
      </c>
      <c r="C35" s="15">
        <v>368.541</v>
      </c>
      <c r="D35" s="12">
        <v>0</v>
      </c>
      <c r="E35" s="15">
        <f>205.398+153.908</f>
        <v>359.30599999999998</v>
      </c>
      <c r="F35" s="15">
        <f>140.09+45.928</f>
        <v>186.018</v>
      </c>
      <c r="G35" s="20">
        <f t="shared" si="0"/>
        <v>913.86500000000001</v>
      </c>
      <c r="H35" s="12">
        <v>0</v>
      </c>
      <c r="I35" s="12">
        <v>0</v>
      </c>
      <c r="J35" s="12">
        <v>0</v>
      </c>
      <c r="K35" s="12">
        <v>0</v>
      </c>
      <c r="L35" s="21">
        <f t="shared" si="1"/>
        <v>0</v>
      </c>
      <c r="N35" s="14"/>
    </row>
    <row r="36" spans="2:14" ht="15.75" thickBot="1" x14ac:dyDescent="0.3">
      <c r="B36" s="23" t="s">
        <v>16</v>
      </c>
      <c r="C36" s="24">
        <f>SUM(C7:C35)-SUM(C29:C30)</f>
        <v>24029.705999999998</v>
      </c>
      <c r="D36" s="24">
        <f>SUM(D7:D35)-SUM(D29:D30)</f>
        <v>1037.135</v>
      </c>
      <c r="E36" s="24">
        <f>SUM(E7:E35)-SUM(E29:E30)</f>
        <v>9971.4450000000015</v>
      </c>
      <c r="F36" s="24">
        <f>SUM(F7:F35)-SUM(F29:F30)</f>
        <v>678.625</v>
      </c>
      <c r="G36" s="24">
        <f t="shared" si="0"/>
        <v>35716.911</v>
      </c>
      <c r="H36" s="25">
        <v>0</v>
      </c>
      <c r="I36" s="25">
        <v>0</v>
      </c>
      <c r="J36" s="25">
        <v>0</v>
      </c>
      <c r="K36" s="25">
        <v>0</v>
      </c>
      <c r="L36" s="26">
        <f>H36+I36+J36+K36</f>
        <v>0</v>
      </c>
    </row>
    <row r="37" spans="2:14" x14ac:dyDescent="0.25">
      <c r="B37" s="47" t="s">
        <v>17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</row>
    <row r="38" spans="2:14" x14ac:dyDescent="0.25"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</sheetData>
  <mergeCells count="5">
    <mergeCell ref="B2:L3"/>
    <mergeCell ref="B5:B6"/>
    <mergeCell ref="C5:G5"/>
    <mergeCell ref="H5:L5"/>
    <mergeCell ref="B37:L3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5"/>
  <sheetViews>
    <sheetView zoomScaleNormal="100" zoomScaleSheetLayoutView="85" workbookViewId="0">
      <selection activeCell="E22" sqref="E22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33" t="s">
        <v>23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1"/>
    </row>
    <row r="3" spans="1:14" x14ac:dyDescent="0.25">
      <c r="A3" s="1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34" t="s">
        <v>0</v>
      </c>
      <c r="C5" s="36" t="s">
        <v>1</v>
      </c>
      <c r="D5" s="37"/>
      <c r="E5" s="37"/>
      <c r="F5" s="37"/>
      <c r="G5" s="37"/>
      <c r="H5" s="36" t="s">
        <v>15</v>
      </c>
      <c r="I5" s="37"/>
      <c r="J5" s="37"/>
      <c r="K5" s="37"/>
      <c r="L5" s="38"/>
      <c r="M5" s="1"/>
    </row>
    <row r="6" spans="1:14" x14ac:dyDescent="0.25">
      <c r="A6" s="1"/>
      <c r="B6" s="35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13</v>
      </c>
      <c r="C7" s="15">
        <v>2456.9430000000002</v>
      </c>
      <c r="D7" s="5">
        <v>0</v>
      </c>
      <c r="E7" s="5">
        <v>0</v>
      </c>
      <c r="F7" s="5">
        <v>0</v>
      </c>
      <c r="G7" s="6">
        <f>C7+D7+E7+F7</f>
        <v>2456.9430000000002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4"/>
    </row>
    <row r="8" spans="1:14" x14ac:dyDescent="0.25">
      <c r="A8" s="1"/>
      <c r="B8" s="13" t="s">
        <v>22</v>
      </c>
      <c r="C8" s="5">
        <v>0</v>
      </c>
      <c r="D8" s="5">
        <v>0</v>
      </c>
      <c r="E8" s="15">
        <v>1115.7170000000001</v>
      </c>
      <c r="F8" s="5">
        <v>0</v>
      </c>
      <c r="G8" s="6">
        <f t="shared" ref="G8:G21" si="0">C8+D8+E8+F8</f>
        <v>1115.7170000000001</v>
      </c>
      <c r="H8" s="5">
        <v>0</v>
      </c>
      <c r="I8" s="5">
        <v>0</v>
      </c>
      <c r="J8" s="5">
        <v>0</v>
      </c>
      <c r="K8" s="5">
        <v>0</v>
      </c>
      <c r="L8" s="7">
        <f t="shared" ref="L8:L22" si="1">H8+I8+J8+K8</f>
        <v>0</v>
      </c>
      <c r="M8" s="1"/>
      <c r="N8" s="14"/>
    </row>
    <row r="9" spans="1:14" ht="30" x14ac:dyDescent="0.25">
      <c r="A9" s="1"/>
      <c r="B9" s="13" t="s">
        <v>7</v>
      </c>
      <c r="C9" s="15">
        <v>2953.1210000000001</v>
      </c>
      <c r="D9" s="12">
        <v>0</v>
      </c>
      <c r="E9" s="15">
        <v>262.23200000000003</v>
      </c>
      <c r="F9" s="5">
        <v>0</v>
      </c>
      <c r="G9" s="6">
        <f t="shared" si="0"/>
        <v>3215.3530000000001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4"/>
    </row>
    <row r="10" spans="1:14" x14ac:dyDescent="0.25">
      <c r="A10" s="1"/>
      <c r="B10" s="13" t="s">
        <v>8</v>
      </c>
      <c r="C10" s="15">
        <v>7723.616</v>
      </c>
      <c r="D10" s="12">
        <v>0</v>
      </c>
      <c r="E10" s="12">
        <v>0</v>
      </c>
      <c r="F10" s="5">
        <v>0</v>
      </c>
      <c r="G10" s="6">
        <f t="shared" si="0"/>
        <v>7723.616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4"/>
    </row>
    <row r="11" spans="1:14" x14ac:dyDescent="0.25">
      <c r="A11" s="1"/>
      <c r="B11" s="13" t="s">
        <v>9</v>
      </c>
      <c r="C11" s="12">
        <v>0</v>
      </c>
      <c r="D11" s="15">
        <v>38.363999999999997</v>
      </c>
      <c r="E11" s="15">
        <v>53.057000000000002</v>
      </c>
      <c r="F11" s="5">
        <v>0</v>
      </c>
      <c r="G11" s="6">
        <f t="shared" si="0"/>
        <v>91.420999999999992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4"/>
    </row>
    <row r="12" spans="1:14" x14ac:dyDescent="0.25">
      <c r="A12" s="1"/>
      <c r="B12" s="13" t="s">
        <v>24</v>
      </c>
      <c r="C12" s="5">
        <v>0</v>
      </c>
      <c r="D12" s="12">
        <v>0</v>
      </c>
      <c r="E12" s="15">
        <v>1616.039</v>
      </c>
      <c r="F12" s="5">
        <v>0</v>
      </c>
      <c r="G12" s="6">
        <f t="shared" si="0"/>
        <v>1616.039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4"/>
    </row>
    <row r="13" spans="1:14" ht="30" x14ac:dyDescent="0.25">
      <c r="A13" s="1"/>
      <c r="B13" s="13" t="s">
        <v>10</v>
      </c>
      <c r="C13" s="15">
        <v>746.14400000000001</v>
      </c>
      <c r="D13" s="12">
        <v>0</v>
      </c>
      <c r="E13" s="12">
        <v>0</v>
      </c>
      <c r="F13" s="12">
        <v>0</v>
      </c>
      <c r="G13" s="6">
        <f t="shared" si="0"/>
        <v>746.14400000000001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4"/>
    </row>
    <row r="14" spans="1:14" ht="30" x14ac:dyDescent="0.25">
      <c r="A14" s="1"/>
      <c r="B14" s="13" t="s">
        <v>11</v>
      </c>
      <c r="C14" s="12">
        <v>0</v>
      </c>
      <c r="D14" s="12">
        <v>0</v>
      </c>
      <c r="E14" s="15">
        <v>1222.296</v>
      </c>
      <c r="F14" s="12">
        <v>0</v>
      </c>
      <c r="G14" s="6">
        <f t="shared" si="0"/>
        <v>1222.296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4"/>
    </row>
    <row r="15" spans="1:14" ht="30" x14ac:dyDescent="0.25">
      <c r="A15" s="1"/>
      <c r="B15" s="13" t="s">
        <v>19</v>
      </c>
      <c r="C15" s="12">
        <v>0</v>
      </c>
      <c r="D15" s="12">
        <v>0</v>
      </c>
      <c r="E15" s="15">
        <v>224.733</v>
      </c>
      <c r="F15" s="15">
        <v>80.587999999999994</v>
      </c>
      <c r="G15" s="6">
        <f t="shared" si="0"/>
        <v>305.32100000000003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4"/>
    </row>
    <row r="16" spans="1:14" ht="30" x14ac:dyDescent="0.25">
      <c r="A16" s="1"/>
      <c r="B16" s="13" t="s">
        <v>18</v>
      </c>
      <c r="C16" s="15">
        <v>802.572</v>
      </c>
      <c r="D16" s="12">
        <v>0</v>
      </c>
      <c r="E16" s="12">
        <v>0</v>
      </c>
      <c r="F16" s="12">
        <v>0</v>
      </c>
      <c r="G16" s="6">
        <f t="shared" si="0"/>
        <v>802.572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4"/>
    </row>
    <row r="17" spans="1:14" ht="30" x14ac:dyDescent="0.25">
      <c r="A17" s="1"/>
      <c r="B17" s="4" t="s">
        <v>14</v>
      </c>
      <c r="C17" s="15">
        <v>4641.165</v>
      </c>
      <c r="D17" s="12">
        <v>0</v>
      </c>
      <c r="E17" s="12">
        <v>0</v>
      </c>
      <c r="F17" s="12">
        <v>0</v>
      </c>
      <c r="G17" s="6">
        <f t="shared" si="0"/>
        <v>4641.165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4"/>
    </row>
    <row r="18" spans="1:14" x14ac:dyDescent="0.25">
      <c r="A18" s="1"/>
      <c r="B18" s="4" t="s">
        <v>12</v>
      </c>
      <c r="C18" s="5">
        <v>0</v>
      </c>
      <c r="D18" s="5">
        <v>0</v>
      </c>
      <c r="E18" s="15">
        <v>1355.252</v>
      </c>
      <c r="F18" s="5">
        <v>0</v>
      </c>
      <c r="G18" s="6">
        <f t="shared" si="0"/>
        <v>1355.252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4"/>
    </row>
    <row r="19" spans="1:14" ht="30" x14ac:dyDescent="0.25">
      <c r="A19" s="1"/>
      <c r="B19" s="13" t="s">
        <v>20</v>
      </c>
      <c r="C19" s="5">
        <v>0</v>
      </c>
      <c r="D19" s="5">
        <v>0</v>
      </c>
      <c r="E19" s="15">
        <v>155.30799999999999</v>
      </c>
      <c r="F19" s="5">
        <v>0</v>
      </c>
      <c r="G19" s="6">
        <f t="shared" ref="G19:G20" si="2">C19+D19+E19+F19</f>
        <v>155.30799999999999</v>
      </c>
      <c r="H19" s="5">
        <v>0</v>
      </c>
      <c r="I19" s="5">
        <v>0</v>
      </c>
      <c r="J19" s="5">
        <v>0</v>
      </c>
      <c r="K19" s="5">
        <v>0</v>
      </c>
      <c r="L19" s="7">
        <f t="shared" ref="L19:L20" si="3">H19+I19+J19+K19</f>
        <v>0</v>
      </c>
      <c r="M19" s="1"/>
      <c r="N19" s="14"/>
    </row>
    <row r="20" spans="1:14" x14ac:dyDescent="0.25">
      <c r="A20" s="1"/>
      <c r="B20" s="13" t="s">
        <v>25</v>
      </c>
      <c r="C20" s="5">
        <v>0</v>
      </c>
      <c r="D20" s="5">
        <v>0</v>
      </c>
      <c r="E20" s="15">
        <f>140.678+12.358</f>
        <v>153.036</v>
      </c>
      <c r="F20" s="5">
        <v>0</v>
      </c>
      <c r="G20" s="6">
        <f t="shared" si="2"/>
        <v>153.036</v>
      </c>
      <c r="H20" s="5">
        <v>0</v>
      </c>
      <c r="I20" s="5">
        <v>0</v>
      </c>
      <c r="J20" s="5">
        <v>0</v>
      </c>
      <c r="K20" s="5">
        <v>0</v>
      </c>
      <c r="L20" s="7">
        <f t="shared" si="3"/>
        <v>0</v>
      </c>
      <c r="M20" s="1"/>
      <c r="N20" s="14"/>
    </row>
    <row r="21" spans="1:14" x14ac:dyDescent="0.25">
      <c r="A21" s="1"/>
      <c r="B21" s="13" t="s">
        <v>26</v>
      </c>
      <c r="C21" s="5">
        <v>0</v>
      </c>
      <c r="D21" s="5">
        <v>0</v>
      </c>
      <c r="E21" s="15">
        <v>44.511000000000003</v>
      </c>
      <c r="F21" s="16">
        <v>36.735999999999997</v>
      </c>
      <c r="G21" s="6">
        <f t="shared" si="0"/>
        <v>81.247</v>
      </c>
      <c r="H21" s="5">
        <v>0</v>
      </c>
      <c r="I21" s="5">
        <v>0</v>
      </c>
      <c r="J21" s="5">
        <v>0</v>
      </c>
      <c r="K21" s="5">
        <v>0</v>
      </c>
      <c r="L21" s="7">
        <f t="shared" si="1"/>
        <v>0</v>
      </c>
      <c r="M21" s="1"/>
      <c r="N21" s="14"/>
    </row>
    <row r="22" spans="1:14" ht="15.75" thickBot="1" x14ac:dyDescent="0.3">
      <c r="A22" s="1"/>
      <c r="B22" s="10" t="s">
        <v>16</v>
      </c>
      <c r="C22" s="11">
        <f>SUM(C7:C21)</f>
        <v>19323.561000000002</v>
      </c>
      <c r="D22" s="11">
        <f t="shared" ref="D22:G22" si="4">SUM(D7:D21)</f>
        <v>38.363999999999997</v>
      </c>
      <c r="E22" s="11">
        <f t="shared" si="4"/>
        <v>6202.1810000000014</v>
      </c>
      <c r="F22" s="11">
        <f t="shared" si="4"/>
        <v>117.32399999999998</v>
      </c>
      <c r="G22" s="11">
        <f t="shared" si="4"/>
        <v>25681.43</v>
      </c>
      <c r="H22" s="8">
        <v>0</v>
      </c>
      <c r="I22" s="8">
        <v>0</v>
      </c>
      <c r="J22" s="8">
        <v>0</v>
      </c>
      <c r="K22" s="8">
        <v>0</v>
      </c>
      <c r="L22" s="9">
        <f t="shared" si="1"/>
        <v>0</v>
      </c>
      <c r="M22" s="1"/>
    </row>
    <row r="23" spans="1:14" x14ac:dyDescent="0.25">
      <c r="A23" s="1"/>
      <c r="B23" s="39" t="s">
        <v>17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1"/>
    </row>
    <row r="24" spans="1:14" x14ac:dyDescent="0.25">
      <c r="A24" s="1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</sheetData>
  <mergeCells count="5">
    <mergeCell ref="B2:L3"/>
    <mergeCell ref="B5:B6"/>
    <mergeCell ref="C5:G5"/>
    <mergeCell ref="H5:L5"/>
    <mergeCell ref="B23:L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5"/>
  <sheetViews>
    <sheetView zoomScaleNormal="100" zoomScaleSheetLayoutView="85" workbookViewId="0">
      <selection activeCell="D9" sqref="D9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1"/>
    </row>
    <row r="3" spans="1:14" x14ac:dyDescent="0.25">
      <c r="A3" s="1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34" t="s">
        <v>0</v>
      </c>
      <c r="C5" s="36" t="s">
        <v>1</v>
      </c>
      <c r="D5" s="37"/>
      <c r="E5" s="37"/>
      <c r="F5" s="37"/>
      <c r="G5" s="37"/>
      <c r="H5" s="36" t="s">
        <v>15</v>
      </c>
      <c r="I5" s="37"/>
      <c r="J5" s="37"/>
      <c r="K5" s="37"/>
      <c r="L5" s="38"/>
      <c r="M5" s="1"/>
    </row>
    <row r="6" spans="1:14" x14ac:dyDescent="0.25">
      <c r="A6" s="1"/>
      <c r="B6" s="35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13</v>
      </c>
      <c r="C7" s="15">
        <v>2265.6030000000001</v>
      </c>
      <c r="D7" s="5">
        <v>0</v>
      </c>
      <c r="E7" s="5">
        <v>0</v>
      </c>
      <c r="F7" s="5">
        <v>0</v>
      </c>
      <c r="G7" s="6">
        <f>C7+D7+E7+F7</f>
        <v>2265.6030000000001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4"/>
    </row>
    <row r="8" spans="1:14" x14ac:dyDescent="0.25">
      <c r="A8" s="1"/>
      <c r="B8" s="13" t="s">
        <v>22</v>
      </c>
      <c r="C8" s="5">
        <v>0</v>
      </c>
      <c r="D8" s="5">
        <v>0</v>
      </c>
      <c r="E8" s="15">
        <v>1053.385</v>
      </c>
      <c r="F8" s="5">
        <v>0</v>
      </c>
      <c r="G8" s="6">
        <f t="shared" ref="G8:G21" si="0">C8+D8+E8+F8</f>
        <v>1053.385</v>
      </c>
      <c r="H8" s="5">
        <v>0</v>
      </c>
      <c r="I8" s="5">
        <v>0</v>
      </c>
      <c r="J8" s="5">
        <v>0</v>
      </c>
      <c r="K8" s="5">
        <v>0</v>
      </c>
      <c r="L8" s="7">
        <f t="shared" ref="L8:L22" si="1">H8+I8+J8+K8</f>
        <v>0</v>
      </c>
      <c r="M8" s="1"/>
      <c r="N8" s="14"/>
    </row>
    <row r="9" spans="1:14" ht="30" x14ac:dyDescent="0.25">
      <c r="A9" s="1"/>
      <c r="B9" s="13" t="s">
        <v>7</v>
      </c>
      <c r="C9" s="15">
        <v>2778.181</v>
      </c>
      <c r="D9" s="12">
        <v>0</v>
      </c>
      <c r="E9" s="15">
        <v>502.096</v>
      </c>
      <c r="F9" s="5">
        <v>0</v>
      </c>
      <c r="G9" s="6">
        <f t="shared" si="0"/>
        <v>3280.277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4"/>
    </row>
    <row r="10" spans="1:14" x14ac:dyDescent="0.25">
      <c r="A10" s="1"/>
      <c r="B10" s="13" t="s">
        <v>8</v>
      </c>
      <c r="C10" s="15">
        <v>8142.6350000000002</v>
      </c>
      <c r="D10" s="12">
        <v>0</v>
      </c>
      <c r="E10" s="12">
        <v>0</v>
      </c>
      <c r="F10" s="5">
        <v>0</v>
      </c>
      <c r="G10" s="6">
        <f t="shared" si="0"/>
        <v>8142.6350000000002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4"/>
    </row>
    <row r="11" spans="1:14" x14ac:dyDescent="0.25">
      <c r="A11" s="1"/>
      <c r="B11" s="13" t="s">
        <v>9</v>
      </c>
      <c r="C11" s="12">
        <v>0</v>
      </c>
      <c r="D11" s="15">
        <v>45.162999999999997</v>
      </c>
      <c r="E11" s="15">
        <v>46.298999999999999</v>
      </c>
      <c r="F11" s="5">
        <v>0</v>
      </c>
      <c r="G11" s="6">
        <f t="shared" si="0"/>
        <v>91.461999999999989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4"/>
    </row>
    <row r="12" spans="1:14" x14ac:dyDescent="0.25">
      <c r="A12" s="1"/>
      <c r="B12" s="13" t="s">
        <v>24</v>
      </c>
      <c r="C12" s="5">
        <v>0</v>
      </c>
      <c r="D12" s="12">
        <v>0</v>
      </c>
      <c r="E12" s="15">
        <v>1674.29</v>
      </c>
      <c r="F12" s="5">
        <v>0</v>
      </c>
      <c r="G12" s="6">
        <f t="shared" si="0"/>
        <v>1674.29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4"/>
    </row>
    <row r="13" spans="1:14" ht="30" x14ac:dyDescent="0.25">
      <c r="A13" s="1"/>
      <c r="B13" s="13" t="s">
        <v>10</v>
      </c>
      <c r="C13" s="15">
        <v>683.58699999999999</v>
      </c>
      <c r="D13" s="12">
        <v>0</v>
      </c>
      <c r="E13" s="12">
        <v>0</v>
      </c>
      <c r="F13" s="12">
        <v>0</v>
      </c>
      <c r="G13" s="6">
        <f t="shared" si="0"/>
        <v>683.58699999999999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4"/>
    </row>
    <row r="14" spans="1:14" ht="30" x14ac:dyDescent="0.25">
      <c r="A14" s="1"/>
      <c r="B14" s="13" t="s">
        <v>11</v>
      </c>
      <c r="C14" s="12">
        <v>0</v>
      </c>
      <c r="D14" s="12">
        <v>0</v>
      </c>
      <c r="E14" s="15">
        <v>1234.2840000000001</v>
      </c>
      <c r="F14" s="12">
        <v>0</v>
      </c>
      <c r="G14" s="6">
        <f t="shared" si="0"/>
        <v>1234.2840000000001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4"/>
    </row>
    <row r="15" spans="1:14" ht="30" x14ac:dyDescent="0.25">
      <c r="A15" s="1"/>
      <c r="B15" s="13" t="s">
        <v>19</v>
      </c>
      <c r="C15" s="12">
        <v>0</v>
      </c>
      <c r="D15" s="12">
        <v>0</v>
      </c>
      <c r="E15" s="15">
        <v>263.28699999999998</v>
      </c>
      <c r="F15" s="15">
        <v>91.221999999999994</v>
      </c>
      <c r="G15" s="6">
        <f t="shared" si="0"/>
        <v>354.50899999999996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4"/>
    </row>
    <row r="16" spans="1:14" ht="30" x14ac:dyDescent="0.25">
      <c r="A16" s="1"/>
      <c r="B16" s="13" t="s">
        <v>18</v>
      </c>
      <c r="C16" s="15">
        <v>906.36599999999999</v>
      </c>
      <c r="D16" s="12">
        <v>0</v>
      </c>
      <c r="E16" s="12">
        <v>0</v>
      </c>
      <c r="F16" s="12">
        <v>0</v>
      </c>
      <c r="G16" s="6">
        <f t="shared" si="0"/>
        <v>906.36599999999999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4"/>
    </row>
    <row r="17" spans="1:14" ht="30" x14ac:dyDescent="0.25">
      <c r="A17" s="1"/>
      <c r="B17" s="4" t="s">
        <v>14</v>
      </c>
      <c r="C17" s="15">
        <v>5884.0569999999998</v>
      </c>
      <c r="D17" s="12">
        <v>0</v>
      </c>
      <c r="E17" s="12">
        <v>0</v>
      </c>
      <c r="F17" s="12">
        <v>0</v>
      </c>
      <c r="G17" s="6">
        <f t="shared" si="0"/>
        <v>5884.0569999999998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4"/>
    </row>
    <row r="18" spans="1:14" x14ac:dyDescent="0.25">
      <c r="A18" s="1"/>
      <c r="B18" s="4" t="s">
        <v>12</v>
      </c>
      <c r="C18" s="5">
        <v>0</v>
      </c>
      <c r="D18" s="5">
        <v>0</v>
      </c>
      <c r="E18" s="15">
        <f>118.983+1361.797</f>
        <v>1480.78</v>
      </c>
      <c r="F18" s="5">
        <v>0</v>
      </c>
      <c r="G18" s="6">
        <f t="shared" si="0"/>
        <v>1480.78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4"/>
    </row>
    <row r="19" spans="1:14" ht="30" x14ac:dyDescent="0.25">
      <c r="A19" s="1"/>
      <c r="B19" s="13" t="s">
        <v>20</v>
      </c>
      <c r="C19" s="5">
        <v>0</v>
      </c>
      <c r="D19" s="5">
        <v>0</v>
      </c>
      <c r="E19" s="15">
        <v>166.30099999999999</v>
      </c>
      <c r="F19" s="5">
        <v>0</v>
      </c>
      <c r="G19" s="6">
        <f t="shared" si="0"/>
        <v>166.30099999999999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4"/>
    </row>
    <row r="20" spans="1:14" x14ac:dyDescent="0.25">
      <c r="A20" s="1"/>
      <c r="B20" s="13" t="s">
        <v>25</v>
      </c>
      <c r="C20" s="5">
        <v>0</v>
      </c>
      <c r="D20" s="5">
        <v>0</v>
      </c>
      <c r="E20" s="15">
        <f>143.145+11.414</f>
        <v>154.559</v>
      </c>
      <c r="F20" s="5">
        <v>0</v>
      </c>
      <c r="G20" s="6">
        <f t="shared" si="0"/>
        <v>154.559</v>
      </c>
      <c r="H20" s="5">
        <v>0</v>
      </c>
      <c r="I20" s="5">
        <v>0</v>
      </c>
      <c r="J20" s="5">
        <v>0</v>
      </c>
      <c r="K20" s="5">
        <v>0</v>
      </c>
      <c r="L20" s="7">
        <f t="shared" si="1"/>
        <v>0</v>
      </c>
      <c r="M20" s="1"/>
      <c r="N20" s="14"/>
    </row>
    <row r="21" spans="1:14" x14ac:dyDescent="0.25">
      <c r="A21" s="1"/>
      <c r="B21" s="13" t="s">
        <v>26</v>
      </c>
      <c r="C21" s="5">
        <v>0</v>
      </c>
      <c r="D21" s="5">
        <v>0</v>
      </c>
      <c r="E21" s="15">
        <v>43.402999999999999</v>
      </c>
      <c r="F21" s="15">
        <v>32.491999999999997</v>
      </c>
      <c r="G21" s="6">
        <f t="shared" si="0"/>
        <v>75.894999999999996</v>
      </c>
      <c r="H21" s="5">
        <v>0</v>
      </c>
      <c r="I21" s="5">
        <v>0</v>
      </c>
      <c r="J21" s="5">
        <v>0</v>
      </c>
      <c r="K21" s="5">
        <v>0</v>
      </c>
      <c r="L21" s="7">
        <f t="shared" si="1"/>
        <v>0</v>
      </c>
      <c r="M21" s="1"/>
      <c r="N21" s="14"/>
    </row>
    <row r="22" spans="1:14" ht="15.75" thickBot="1" x14ac:dyDescent="0.3">
      <c r="A22" s="1"/>
      <c r="B22" s="10" t="s">
        <v>16</v>
      </c>
      <c r="C22" s="11">
        <f>SUM(C7:C21)</f>
        <v>20660.429</v>
      </c>
      <c r="D22" s="11">
        <f t="shared" ref="D22:G22" si="2">SUM(D7:D21)</f>
        <v>45.162999999999997</v>
      </c>
      <c r="E22" s="11">
        <f t="shared" si="2"/>
        <v>6618.6840000000002</v>
      </c>
      <c r="F22" s="11">
        <f t="shared" si="2"/>
        <v>123.714</v>
      </c>
      <c r="G22" s="11">
        <f t="shared" si="2"/>
        <v>27447.99</v>
      </c>
      <c r="H22" s="8">
        <v>0</v>
      </c>
      <c r="I22" s="8">
        <v>0</v>
      </c>
      <c r="J22" s="8">
        <v>0</v>
      </c>
      <c r="K22" s="8">
        <v>0</v>
      </c>
      <c r="L22" s="9">
        <f t="shared" si="1"/>
        <v>0</v>
      </c>
      <c r="M22" s="1"/>
    </row>
    <row r="23" spans="1:14" x14ac:dyDescent="0.25">
      <c r="A23" s="1"/>
      <c r="B23" s="39" t="s">
        <v>17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1"/>
    </row>
    <row r="24" spans="1:14" x14ac:dyDescent="0.25">
      <c r="A24" s="1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</sheetData>
  <mergeCells count="5">
    <mergeCell ref="B2:L3"/>
    <mergeCell ref="B5:B6"/>
    <mergeCell ref="C5:G5"/>
    <mergeCell ref="H5:L5"/>
    <mergeCell ref="B23:L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2"/>
  <sheetViews>
    <sheetView zoomScaleNormal="100" zoomScaleSheetLayoutView="85" workbookViewId="0">
      <selection activeCell="D27" sqref="D27"/>
    </sheetView>
  </sheetViews>
  <sheetFormatPr defaultRowHeight="15" x14ac:dyDescent="0.25"/>
  <cols>
    <col min="2" max="2" width="51" bestFit="1" customWidth="1"/>
    <col min="3" max="3" width="14.28515625" bestFit="1" customWidth="1"/>
    <col min="4" max="12" width="11.855468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x14ac:dyDescent="0.25">
      <c r="A2" s="1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1"/>
    </row>
    <row r="3" spans="1:14" x14ac:dyDescent="0.25">
      <c r="A3" s="1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x14ac:dyDescent="0.25">
      <c r="A5" s="1"/>
      <c r="B5" s="34" t="s">
        <v>0</v>
      </c>
      <c r="C5" s="36" t="s">
        <v>1</v>
      </c>
      <c r="D5" s="37"/>
      <c r="E5" s="37"/>
      <c r="F5" s="37"/>
      <c r="G5" s="37"/>
      <c r="H5" s="36" t="s">
        <v>15</v>
      </c>
      <c r="I5" s="37"/>
      <c r="J5" s="37"/>
      <c r="K5" s="37"/>
      <c r="L5" s="38"/>
      <c r="M5" s="1"/>
    </row>
    <row r="6" spans="1:14" x14ac:dyDescent="0.25">
      <c r="A6" s="1"/>
      <c r="B6" s="35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x14ac:dyDescent="0.25">
      <c r="A7" s="1"/>
      <c r="B7" s="4" t="s">
        <v>13</v>
      </c>
      <c r="C7" s="15">
        <v>2538.2759999999998</v>
      </c>
      <c r="D7" s="12">
        <v>0</v>
      </c>
      <c r="E7" s="12">
        <v>0</v>
      </c>
      <c r="F7" s="12">
        <v>0</v>
      </c>
      <c r="G7" s="6">
        <f>C7+D7+E7+F7</f>
        <v>2538.2759999999998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4"/>
    </row>
    <row r="8" spans="1:14" x14ac:dyDescent="0.25">
      <c r="A8" s="1"/>
      <c r="B8" s="13" t="s">
        <v>22</v>
      </c>
      <c r="C8" s="12">
        <v>0</v>
      </c>
      <c r="D8" s="12">
        <v>0</v>
      </c>
      <c r="E8" s="15">
        <v>1106.05</v>
      </c>
      <c r="F8" s="12">
        <v>0</v>
      </c>
      <c r="G8" s="6">
        <f t="shared" ref="G8:G28" si="0">C8+D8+E8+F8</f>
        <v>1106.05</v>
      </c>
      <c r="H8" s="5">
        <v>0</v>
      </c>
      <c r="I8" s="5">
        <v>0</v>
      </c>
      <c r="J8" s="5">
        <v>0</v>
      </c>
      <c r="K8" s="5">
        <v>0</v>
      </c>
      <c r="L8" s="7">
        <f t="shared" ref="L8:L29" si="1">H8+I8+J8+K8</f>
        <v>0</v>
      </c>
      <c r="M8" s="1"/>
      <c r="N8" s="14"/>
    </row>
    <row r="9" spans="1:14" x14ac:dyDescent="0.25">
      <c r="A9" s="1"/>
      <c r="B9" s="13" t="s">
        <v>7</v>
      </c>
      <c r="C9" s="15">
        <v>2511.482</v>
      </c>
      <c r="D9" s="12">
        <v>0</v>
      </c>
      <c r="E9" s="15">
        <v>358.10700000000003</v>
      </c>
      <c r="F9" s="12">
        <v>0</v>
      </c>
      <c r="G9" s="6">
        <f t="shared" si="0"/>
        <v>2869.5889999999999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4"/>
    </row>
    <row r="10" spans="1:14" x14ac:dyDescent="0.25">
      <c r="A10" s="1"/>
      <c r="B10" s="13" t="s">
        <v>8</v>
      </c>
      <c r="C10" s="15">
        <v>7898.4</v>
      </c>
      <c r="D10" s="12">
        <v>0</v>
      </c>
      <c r="E10" s="12">
        <v>0</v>
      </c>
      <c r="F10" s="12">
        <v>0</v>
      </c>
      <c r="G10" s="6">
        <f t="shared" si="0"/>
        <v>7898.4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4"/>
    </row>
    <row r="11" spans="1:14" x14ac:dyDescent="0.25">
      <c r="A11" s="1"/>
      <c r="B11" s="13" t="s">
        <v>9</v>
      </c>
      <c r="C11" s="12">
        <v>0</v>
      </c>
      <c r="D11" s="15">
        <v>111.566</v>
      </c>
      <c r="E11" s="15">
        <v>42.284999999999997</v>
      </c>
      <c r="F11" s="12">
        <v>0</v>
      </c>
      <c r="G11" s="6">
        <f t="shared" si="0"/>
        <v>153.851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4"/>
    </row>
    <row r="12" spans="1:14" x14ac:dyDescent="0.25">
      <c r="A12" s="1"/>
      <c r="B12" s="13" t="s">
        <v>24</v>
      </c>
      <c r="C12" s="12">
        <v>0</v>
      </c>
      <c r="D12" s="12">
        <v>0</v>
      </c>
      <c r="E12" s="15">
        <v>1568.635</v>
      </c>
      <c r="F12" s="12">
        <v>0</v>
      </c>
      <c r="G12" s="6">
        <f t="shared" si="0"/>
        <v>1568.635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4"/>
    </row>
    <row r="13" spans="1:14" x14ac:dyDescent="0.25">
      <c r="A13" s="1"/>
      <c r="B13" s="13" t="s">
        <v>10</v>
      </c>
      <c r="C13" s="15">
        <v>579.01700000000005</v>
      </c>
      <c r="D13" s="12">
        <v>0</v>
      </c>
      <c r="E13" s="12">
        <v>0</v>
      </c>
      <c r="F13" s="12">
        <v>0</v>
      </c>
      <c r="G13" s="6">
        <f t="shared" si="0"/>
        <v>579.01700000000005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4"/>
    </row>
    <row r="14" spans="1:14" x14ac:dyDescent="0.25">
      <c r="A14" s="1"/>
      <c r="B14" s="13" t="s">
        <v>11</v>
      </c>
      <c r="C14" s="12">
        <v>0</v>
      </c>
      <c r="D14" s="12">
        <v>0</v>
      </c>
      <c r="E14" s="15">
        <v>1131.6659999999999</v>
      </c>
      <c r="F14" s="12">
        <v>0</v>
      </c>
      <c r="G14" s="6">
        <f t="shared" si="0"/>
        <v>1131.6659999999999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4"/>
    </row>
    <row r="15" spans="1:14" x14ac:dyDescent="0.25">
      <c r="A15" s="1"/>
      <c r="B15" s="13" t="s">
        <v>19</v>
      </c>
      <c r="C15" s="15">
        <v>1162.606</v>
      </c>
      <c r="D15" s="12">
        <v>0</v>
      </c>
      <c r="E15" s="15">
        <v>233.38300000000001</v>
      </c>
      <c r="F15" s="15">
        <v>90.048000000000002</v>
      </c>
      <c r="G15" s="6">
        <f t="shared" si="0"/>
        <v>1486.037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4"/>
    </row>
    <row r="16" spans="1:14" x14ac:dyDescent="0.25">
      <c r="A16" s="1"/>
      <c r="B16" s="13" t="s">
        <v>18</v>
      </c>
      <c r="C16" s="15">
        <v>885.86400000000003</v>
      </c>
      <c r="D16" s="12">
        <v>0</v>
      </c>
      <c r="E16" s="12">
        <v>0</v>
      </c>
      <c r="F16" s="12">
        <v>0</v>
      </c>
      <c r="G16" s="6">
        <f t="shared" si="0"/>
        <v>885.86400000000003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4"/>
    </row>
    <row r="17" spans="1:14" x14ac:dyDescent="0.25">
      <c r="A17" s="1"/>
      <c r="B17" s="4" t="s">
        <v>14</v>
      </c>
      <c r="C17" s="15">
        <v>6047.098</v>
      </c>
      <c r="D17" s="12">
        <v>0</v>
      </c>
      <c r="E17" s="12">
        <v>0</v>
      </c>
      <c r="F17" s="12">
        <v>0</v>
      </c>
      <c r="G17" s="6">
        <f t="shared" si="0"/>
        <v>6047.098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4"/>
    </row>
    <row r="18" spans="1:14" x14ac:dyDescent="0.25">
      <c r="A18" s="1"/>
      <c r="B18" s="4" t="s">
        <v>12</v>
      </c>
      <c r="C18" s="12">
        <v>0</v>
      </c>
      <c r="D18" s="12">
        <v>0</v>
      </c>
      <c r="E18" s="15">
        <v>1280.7349999999999</v>
      </c>
      <c r="F18" s="12">
        <v>0</v>
      </c>
      <c r="G18" s="6">
        <f t="shared" si="0"/>
        <v>1280.7349999999999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4"/>
    </row>
    <row r="19" spans="1:14" x14ac:dyDescent="0.25">
      <c r="A19" s="1"/>
      <c r="B19" s="13" t="s">
        <v>20</v>
      </c>
      <c r="C19" s="12">
        <v>0</v>
      </c>
      <c r="D19" s="12">
        <v>0</v>
      </c>
      <c r="E19" s="15">
        <v>159.482</v>
      </c>
      <c r="F19" s="12">
        <v>0</v>
      </c>
      <c r="G19" s="6">
        <f t="shared" si="0"/>
        <v>159.482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4"/>
    </row>
    <row r="20" spans="1:14" x14ac:dyDescent="0.25">
      <c r="A20" s="1"/>
      <c r="B20" s="13" t="s">
        <v>25</v>
      </c>
      <c r="C20" s="12">
        <v>0</v>
      </c>
      <c r="D20" s="12">
        <v>0</v>
      </c>
      <c r="E20" s="15">
        <v>134.17500000000001</v>
      </c>
      <c r="F20" s="12">
        <v>0</v>
      </c>
      <c r="G20" s="6">
        <f t="shared" si="0"/>
        <v>134.17500000000001</v>
      </c>
      <c r="H20" s="5">
        <v>0</v>
      </c>
      <c r="I20" s="5">
        <v>0</v>
      </c>
      <c r="J20" s="5">
        <v>0</v>
      </c>
      <c r="K20" s="5">
        <v>0</v>
      </c>
      <c r="L20" s="7">
        <f t="shared" si="1"/>
        <v>0</v>
      </c>
      <c r="M20" s="1"/>
      <c r="N20" s="14"/>
    </row>
    <row r="21" spans="1:14" x14ac:dyDescent="0.25">
      <c r="A21" s="1"/>
      <c r="B21" s="13" t="s">
        <v>26</v>
      </c>
      <c r="C21" s="12">
        <v>0</v>
      </c>
      <c r="D21" s="12">
        <v>0</v>
      </c>
      <c r="E21" s="15">
        <v>36.963999999999999</v>
      </c>
      <c r="F21" s="15">
        <v>26.974</v>
      </c>
      <c r="G21" s="6">
        <f t="shared" ref="G21:G27" si="2">C21+D21+E21+F21</f>
        <v>63.938000000000002</v>
      </c>
      <c r="H21" s="5">
        <v>0</v>
      </c>
      <c r="I21" s="5">
        <v>0</v>
      </c>
      <c r="J21" s="5">
        <v>0</v>
      </c>
      <c r="K21" s="5">
        <v>0</v>
      </c>
      <c r="L21" s="7">
        <f t="shared" ref="L21:L27" si="3">H21+I21+J21+K21</f>
        <v>0</v>
      </c>
      <c r="M21" s="1"/>
      <c r="N21" s="14"/>
    </row>
    <row r="22" spans="1:14" ht="30" x14ac:dyDescent="0.25">
      <c r="A22" s="1"/>
      <c r="B22" s="4" t="s">
        <v>31</v>
      </c>
      <c r="C22" s="12">
        <v>0</v>
      </c>
      <c r="D22" s="12">
        <v>0</v>
      </c>
      <c r="E22" s="15">
        <v>5.4619999999999997</v>
      </c>
      <c r="F22" s="12">
        <v>0</v>
      </c>
      <c r="G22" s="6">
        <f t="shared" si="2"/>
        <v>5.4619999999999997</v>
      </c>
      <c r="H22" s="5">
        <v>0</v>
      </c>
      <c r="I22" s="5">
        <v>0</v>
      </c>
      <c r="J22" s="5">
        <v>0</v>
      </c>
      <c r="K22" s="5">
        <v>0</v>
      </c>
      <c r="L22" s="7">
        <f t="shared" si="3"/>
        <v>0</v>
      </c>
      <c r="M22" s="1"/>
      <c r="N22" s="14"/>
    </row>
    <row r="23" spans="1:14" x14ac:dyDescent="0.25">
      <c r="A23" s="1"/>
      <c r="B23" s="4" t="s">
        <v>32</v>
      </c>
      <c r="C23" s="12">
        <v>0</v>
      </c>
      <c r="D23" s="12">
        <v>0</v>
      </c>
      <c r="E23" s="15">
        <v>31.774999999999999</v>
      </c>
      <c r="F23" s="12">
        <v>0</v>
      </c>
      <c r="G23" s="6">
        <f t="shared" si="2"/>
        <v>31.774999999999999</v>
      </c>
      <c r="H23" s="5">
        <v>0</v>
      </c>
      <c r="I23" s="5">
        <v>0</v>
      </c>
      <c r="J23" s="5">
        <v>0</v>
      </c>
      <c r="K23" s="5">
        <v>0</v>
      </c>
      <c r="L23" s="7">
        <f t="shared" si="3"/>
        <v>0</v>
      </c>
      <c r="M23" s="1"/>
      <c r="N23" s="14"/>
    </row>
    <row r="24" spans="1:14" x14ac:dyDescent="0.25">
      <c r="A24" s="1"/>
      <c r="B24" s="13" t="s">
        <v>29</v>
      </c>
      <c r="C24" s="15">
        <v>1607.4939999999999</v>
      </c>
      <c r="D24" s="12">
        <v>0</v>
      </c>
      <c r="E24" s="15">
        <v>675.22299999999996</v>
      </c>
      <c r="F24" s="12">
        <v>0</v>
      </c>
      <c r="G24" s="6">
        <f t="shared" si="2"/>
        <v>2282.7169999999996</v>
      </c>
      <c r="H24" s="5">
        <v>0</v>
      </c>
      <c r="I24" s="5">
        <v>0</v>
      </c>
      <c r="J24" s="5">
        <v>0</v>
      </c>
      <c r="K24" s="5">
        <v>0</v>
      </c>
      <c r="L24" s="7">
        <f t="shared" si="3"/>
        <v>0</v>
      </c>
      <c r="M24" s="1"/>
      <c r="N24" s="14"/>
    </row>
    <row r="25" spans="1:14" x14ac:dyDescent="0.25">
      <c r="A25" s="1"/>
      <c r="B25" s="4" t="s">
        <v>30</v>
      </c>
      <c r="C25" s="12">
        <v>0</v>
      </c>
      <c r="D25" s="12">
        <v>0</v>
      </c>
      <c r="E25" s="15">
        <v>481.51080000000098</v>
      </c>
      <c r="F25" s="12">
        <v>0</v>
      </c>
      <c r="G25" s="6">
        <f t="shared" si="2"/>
        <v>481.51080000000098</v>
      </c>
      <c r="H25" s="5">
        <v>0</v>
      </c>
      <c r="I25" s="5">
        <v>0</v>
      </c>
      <c r="J25" s="5">
        <v>0</v>
      </c>
      <c r="K25" s="5">
        <v>0</v>
      </c>
      <c r="L25" s="7">
        <f t="shared" si="3"/>
        <v>0</v>
      </c>
      <c r="M25" s="1"/>
      <c r="N25" s="14"/>
    </row>
    <row r="26" spans="1:14" x14ac:dyDescent="0.25">
      <c r="A26" s="1"/>
      <c r="B26" s="13" t="s">
        <v>33</v>
      </c>
      <c r="C26" s="12">
        <v>0</v>
      </c>
      <c r="D26" s="15">
        <v>293.39999999999998</v>
      </c>
      <c r="E26" s="15">
        <v>226.81700000000001</v>
      </c>
      <c r="F26" s="17">
        <v>0</v>
      </c>
      <c r="G26" s="6">
        <f t="shared" si="2"/>
        <v>520.21699999999998</v>
      </c>
      <c r="H26" s="5">
        <v>0</v>
      </c>
      <c r="I26" s="5">
        <v>0</v>
      </c>
      <c r="J26" s="5">
        <v>0</v>
      </c>
      <c r="K26" s="5">
        <v>0</v>
      </c>
      <c r="L26" s="7">
        <f t="shared" si="3"/>
        <v>0</v>
      </c>
      <c r="M26" s="1"/>
      <c r="N26" s="14"/>
    </row>
    <row r="27" spans="1:14" x14ac:dyDescent="0.25">
      <c r="A27" s="1"/>
      <c r="B27" s="13" t="s">
        <v>34</v>
      </c>
      <c r="C27" s="15">
        <v>914.13099999999997</v>
      </c>
      <c r="D27" s="12">
        <v>0</v>
      </c>
      <c r="E27" s="17">
        <v>0</v>
      </c>
      <c r="F27" s="17">
        <v>0</v>
      </c>
      <c r="G27" s="6">
        <f t="shared" si="2"/>
        <v>914.13099999999997</v>
      </c>
      <c r="H27" s="5">
        <v>0</v>
      </c>
      <c r="I27" s="5">
        <v>0</v>
      </c>
      <c r="J27" s="5">
        <v>0</v>
      </c>
      <c r="K27" s="5">
        <v>0</v>
      </c>
      <c r="L27" s="7">
        <f t="shared" si="3"/>
        <v>0</v>
      </c>
      <c r="M27" s="1"/>
      <c r="N27" s="14"/>
    </row>
    <row r="28" spans="1:14" x14ac:dyDescent="0.25">
      <c r="A28" s="1"/>
      <c r="B28" s="13" t="s">
        <v>35</v>
      </c>
      <c r="C28" s="12">
        <v>0</v>
      </c>
      <c r="D28" s="12">
        <v>0</v>
      </c>
      <c r="E28" s="15">
        <v>1.413</v>
      </c>
      <c r="F28" s="15">
        <v>341.90100000000001</v>
      </c>
      <c r="G28" s="6">
        <f t="shared" si="0"/>
        <v>343.31400000000002</v>
      </c>
      <c r="H28" s="5">
        <v>0</v>
      </c>
      <c r="I28" s="5">
        <v>0</v>
      </c>
      <c r="J28" s="5">
        <v>0</v>
      </c>
      <c r="K28" s="5">
        <v>0</v>
      </c>
      <c r="L28" s="7">
        <f t="shared" si="1"/>
        <v>0</v>
      </c>
      <c r="M28" s="1"/>
      <c r="N28" s="14"/>
    </row>
    <row r="29" spans="1:14" ht="15.75" thickBot="1" x14ac:dyDescent="0.3">
      <c r="A29" s="1"/>
      <c r="B29" s="10" t="s">
        <v>16</v>
      </c>
      <c r="C29" s="11">
        <f>SUM(C7:C28)</f>
        <v>24144.367999999999</v>
      </c>
      <c r="D29" s="11">
        <f t="shared" ref="D29:G29" si="4">SUM(D7:D28)</f>
        <v>404.96600000000001</v>
      </c>
      <c r="E29" s="11">
        <f t="shared" si="4"/>
        <v>7473.6828000000005</v>
      </c>
      <c r="F29" s="11">
        <f t="shared" si="4"/>
        <v>458.923</v>
      </c>
      <c r="G29" s="11">
        <f t="shared" si="4"/>
        <v>32481.9398</v>
      </c>
      <c r="H29" s="8">
        <v>0</v>
      </c>
      <c r="I29" s="8">
        <v>0</v>
      </c>
      <c r="J29" s="8">
        <v>0</v>
      </c>
      <c r="K29" s="8">
        <v>0</v>
      </c>
      <c r="L29" s="9">
        <f t="shared" si="1"/>
        <v>0</v>
      </c>
      <c r="M29" s="1"/>
    </row>
    <row r="30" spans="1:14" x14ac:dyDescent="0.25">
      <c r="A30" s="1"/>
      <c r="B30" s="39" t="s">
        <v>17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"/>
    </row>
    <row r="31" spans="1:14" x14ac:dyDescent="0.25">
      <c r="A31" s="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2:L3"/>
    <mergeCell ref="B5:B6"/>
    <mergeCell ref="C5:G5"/>
    <mergeCell ref="H5:L5"/>
    <mergeCell ref="B30:L3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N33"/>
  <sheetViews>
    <sheetView zoomScaleNormal="100" zoomScaleSheetLayoutView="85" workbookViewId="0">
      <selection activeCell="C29" sqref="C29"/>
    </sheetView>
  </sheetViews>
  <sheetFormatPr defaultRowHeight="15" x14ac:dyDescent="0.25"/>
  <cols>
    <col min="2" max="2" width="51" bestFit="1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1" spans="2:14" x14ac:dyDescent="0.25">
      <c r="M1" s="1"/>
    </row>
    <row r="2" spans="2:14" x14ac:dyDescent="0.25">
      <c r="B2" s="41" t="s">
        <v>36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1"/>
    </row>
    <row r="3" spans="2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1"/>
    </row>
    <row r="4" spans="2:14" ht="15.75" thickBot="1" x14ac:dyDescent="0.3">
      <c r="M4" s="1"/>
    </row>
    <row r="5" spans="2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  <c r="M5" s="1"/>
    </row>
    <row r="6" spans="2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  <c r="M6" s="1"/>
    </row>
    <row r="7" spans="2:14" x14ac:dyDescent="0.25">
      <c r="B7" s="13" t="s">
        <v>13</v>
      </c>
      <c r="C7" s="15">
        <v>2545.6350000000002</v>
      </c>
      <c r="D7" s="12">
        <v>0</v>
      </c>
      <c r="E7" s="12">
        <v>0</v>
      </c>
      <c r="F7" s="12">
        <v>0</v>
      </c>
      <c r="G7" s="20">
        <f>C7+D7+E7+F7</f>
        <v>2545.6350000000002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M7" s="1"/>
      <c r="N7" s="14"/>
    </row>
    <row r="8" spans="2:14" x14ac:dyDescent="0.25">
      <c r="B8" s="13" t="s">
        <v>22</v>
      </c>
      <c r="C8" s="12">
        <v>0</v>
      </c>
      <c r="D8" s="12">
        <v>0</v>
      </c>
      <c r="E8" s="15">
        <v>1374.681</v>
      </c>
      <c r="F8" s="12">
        <v>0</v>
      </c>
      <c r="G8" s="20">
        <f t="shared" ref="G8:G29" si="0">C8+D8+E8+F8</f>
        <v>1374.681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0" si="1">H8+I8+J8+K8</f>
        <v>0</v>
      </c>
      <c r="M8" s="1"/>
      <c r="N8" s="14"/>
    </row>
    <row r="9" spans="2:14" x14ac:dyDescent="0.25">
      <c r="B9" s="13" t="s">
        <v>7</v>
      </c>
      <c r="C9" s="15">
        <v>2266.221</v>
      </c>
      <c r="D9" s="12">
        <v>0</v>
      </c>
      <c r="E9" s="15">
        <v>115.593</v>
      </c>
      <c r="F9" s="12">
        <v>0</v>
      </c>
      <c r="G9" s="20">
        <f t="shared" si="0"/>
        <v>2381.8139999999999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M9" s="1"/>
      <c r="N9" s="14"/>
    </row>
    <row r="10" spans="2:14" x14ac:dyDescent="0.25">
      <c r="B10" s="13" t="s">
        <v>8</v>
      </c>
      <c r="C10" s="15">
        <v>8936.5660000000007</v>
      </c>
      <c r="D10" s="12">
        <v>0</v>
      </c>
      <c r="E10" s="12">
        <v>0</v>
      </c>
      <c r="F10" s="12">
        <v>0</v>
      </c>
      <c r="G10" s="20">
        <f t="shared" si="0"/>
        <v>8936.5660000000007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M10" s="1"/>
      <c r="N10" s="14"/>
    </row>
    <row r="11" spans="2:14" x14ac:dyDescent="0.25">
      <c r="B11" s="13" t="s">
        <v>9</v>
      </c>
      <c r="C11" s="12">
        <v>0</v>
      </c>
      <c r="D11" s="15">
        <v>51.408999999999999</v>
      </c>
      <c r="E11" s="15">
        <v>24.989000000000001</v>
      </c>
      <c r="F11" s="12">
        <v>0</v>
      </c>
      <c r="G11" s="20">
        <f t="shared" si="0"/>
        <v>76.397999999999996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M11" s="1"/>
      <c r="N11" s="14"/>
    </row>
    <row r="12" spans="2:14" x14ac:dyDescent="0.25">
      <c r="B12" s="13" t="s">
        <v>24</v>
      </c>
      <c r="C12" s="12">
        <v>0</v>
      </c>
      <c r="D12" s="12">
        <v>0</v>
      </c>
      <c r="E12" s="15">
        <v>1784.8140000000001</v>
      </c>
      <c r="F12" s="12">
        <v>0</v>
      </c>
      <c r="G12" s="20">
        <f t="shared" si="0"/>
        <v>1784.8140000000001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M12" s="1"/>
      <c r="N12" s="14"/>
    </row>
    <row r="13" spans="2:14" x14ac:dyDescent="0.25">
      <c r="B13" s="13" t="s">
        <v>10</v>
      </c>
      <c r="C13" s="15">
        <v>747.06500000000005</v>
      </c>
      <c r="D13" s="12">
        <v>0</v>
      </c>
      <c r="E13" s="12">
        <v>0</v>
      </c>
      <c r="F13" s="12">
        <v>0</v>
      </c>
      <c r="G13" s="20">
        <f t="shared" si="0"/>
        <v>747.06500000000005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M13" s="1"/>
      <c r="N13" s="14"/>
    </row>
    <row r="14" spans="2:14" x14ac:dyDescent="0.25">
      <c r="B14" s="13" t="s">
        <v>11</v>
      </c>
      <c r="C14" s="12">
        <v>0</v>
      </c>
      <c r="D14" s="12">
        <v>0</v>
      </c>
      <c r="E14" s="15">
        <v>1228.8800000000001</v>
      </c>
      <c r="F14" s="12">
        <v>0</v>
      </c>
      <c r="G14" s="20">
        <f t="shared" si="0"/>
        <v>1228.8800000000001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M14" s="1"/>
      <c r="N14" s="14"/>
    </row>
    <row r="15" spans="2:14" x14ac:dyDescent="0.25">
      <c r="B15" s="13" t="s">
        <v>19</v>
      </c>
      <c r="C15" s="15">
        <v>1329.595</v>
      </c>
      <c r="D15" s="12">
        <v>0</v>
      </c>
      <c r="E15" s="15">
        <v>257.88600000000002</v>
      </c>
      <c r="F15" s="15">
        <v>87.691000000000003</v>
      </c>
      <c r="G15" s="20">
        <f t="shared" si="0"/>
        <v>1675.172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M15" s="1"/>
      <c r="N15" s="14"/>
    </row>
    <row r="16" spans="2:14" x14ac:dyDescent="0.25">
      <c r="B16" s="13" t="s">
        <v>18</v>
      </c>
      <c r="C16" s="15">
        <v>984.72500000000002</v>
      </c>
      <c r="D16" s="12">
        <v>0</v>
      </c>
      <c r="E16" s="12">
        <v>0</v>
      </c>
      <c r="F16" s="12">
        <v>0</v>
      </c>
      <c r="G16" s="20">
        <f t="shared" si="0"/>
        <v>984.72500000000002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M16" s="1"/>
      <c r="N16" s="14"/>
    </row>
    <row r="17" spans="2:14" x14ac:dyDescent="0.25">
      <c r="B17" s="13" t="s">
        <v>14</v>
      </c>
      <c r="C17" s="15">
        <v>5827.7120000000004</v>
      </c>
      <c r="D17" s="22">
        <v>311.33499999999998</v>
      </c>
      <c r="E17" s="22">
        <v>14.785</v>
      </c>
      <c r="F17" s="12">
        <v>0</v>
      </c>
      <c r="G17" s="20">
        <f t="shared" si="0"/>
        <v>6153.8320000000003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M17" s="1"/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v>1703.1759999999999</v>
      </c>
      <c r="F18" s="12">
        <v>0</v>
      </c>
      <c r="G18" s="20">
        <f t="shared" si="0"/>
        <v>1703.1759999999999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M18" s="1"/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173.87200000000001</v>
      </c>
      <c r="F19" s="12">
        <v>0</v>
      </c>
      <c r="G19" s="20">
        <f t="shared" si="0"/>
        <v>173.87200000000001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M19" s="1"/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77.835999999999999</v>
      </c>
      <c r="F20" s="12">
        <v>0</v>
      </c>
      <c r="G20" s="20">
        <f t="shared" si="0"/>
        <v>77.835999999999999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M20" s="1"/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28.977</v>
      </c>
      <c r="F21" s="15">
        <v>19.654</v>
      </c>
      <c r="G21" s="20">
        <f t="shared" si="0"/>
        <v>48.631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M21" s="1"/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14.085000000000001</v>
      </c>
      <c r="F22" s="12">
        <v>0</v>
      </c>
      <c r="G22" s="20">
        <f t="shared" si="0"/>
        <v>14.085000000000001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M22" s="1"/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35.136000000000003</v>
      </c>
      <c r="F23" s="12">
        <v>0</v>
      </c>
      <c r="G23" s="20">
        <f t="shared" ref="G23" si="2">C23+D23+E23+F23</f>
        <v>35.136000000000003</v>
      </c>
      <c r="H23" s="12">
        <v>0</v>
      </c>
      <c r="I23" s="12">
        <v>0</v>
      </c>
      <c r="J23" s="12">
        <v>0</v>
      </c>
      <c r="K23" s="12">
        <v>0</v>
      </c>
      <c r="L23" s="21">
        <f t="shared" ref="L23" si="3">H23+I23+J23+K23</f>
        <v>0</v>
      </c>
      <c r="M23" s="1"/>
      <c r="N23" s="14"/>
    </row>
    <row r="24" spans="2:14" x14ac:dyDescent="0.25">
      <c r="B24" s="13" t="s">
        <v>37</v>
      </c>
      <c r="C24" s="12">
        <v>0</v>
      </c>
      <c r="D24" s="12">
        <v>0</v>
      </c>
      <c r="E24" s="15">
        <v>215.48500000000001</v>
      </c>
      <c r="F24" s="12">
        <v>0</v>
      </c>
      <c r="G24" s="20">
        <f t="shared" si="0"/>
        <v>215.48500000000001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M24" s="1"/>
      <c r="N24" s="14"/>
    </row>
    <row r="25" spans="2:14" x14ac:dyDescent="0.25">
      <c r="B25" s="13" t="s">
        <v>29</v>
      </c>
      <c r="C25" s="15">
        <v>1607.4939999999999</v>
      </c>
      <c r="D25" s="12">
        <v>0</v>
      </c>
      <c r="E25" s="15">
        <v>675.22299999999996</v>
      </c>
      <c r="F25" s="12">
        <v>0</v>
      </c>
      <c r="G25" s="20">
        <f t="shared" si="0"/>
        <v>2282.7169999999996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M25" s="1"/>
      <c r="N25" s="14"/>
    </row>
    <row r="26" spans="2:14" x14ac:dyDescent="0.25">
      <c r="B26" s="13" t="s">
        <v>30</v>
      </c>
      <c r="C26" s="12">
        <v>0</v>
      </c>
      <c r="D26" s="12">
        <v>0</v>
      </c>
      <c r="E26" s="15">
        <v>479.57900000000001</v>
      </c>
      <c r="F26" s="12">
        <v>0</v>
      </c>
      <c r="G26" s="20">
        <f t="shared" si="0"/>
        <v>479.57900000000001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M26" s="1"/>
      <c r="N26" s="14"/>
    </row>
    <row r="27" spans="2:14" x14ac:dyDescent="0.25">
      <c r="B27" s="13" t="s">
        <v>33</v>
      </c>
      <c r="C27" s="12">
        <v>0</v>
      </c>
      <c r="D27" s="15">
        <v>320.435</v>
      </c>
      <c r="E27" s="15">
        <v>351.47300000000001</v>
      </c>
      <c r="F27" s="17">
        <v>0</v>
      </c>
      <c r="G27" s="20">
        <f t="shared" si="0"/>
        <v>671.90800000000002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M27" s="1"/>
      <c r="N27" s="14"/>
    </row>
    <row r="28" spans="2:14" x14ac:dyDescent="0.25">
      <c r="B28" s="13" t="s">
        <v>34</v>
      </c>
      <c r="C28" s="15">
        <v>947.45500000000004</v>
      </c>
      <c r="D28" s="12">
        <v>0</v>
      </c>
      <c r="E28" s="17">
        <v>0</v>
      </c>
      <c r="F28" s="17">
        <v>0</v>
      </c>
      <c r="G28" s="20">
        <f t="shared" si="0"/>
        <v>947.45500000000004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M28" s="1"/>
      <c r="N28" s="14"/>
    </row>
    <row r="29" spans="2:14" x14ac:dyDescent="0.25">
      <c r="B29" s="13" t="s">
        <v>35</v>
      </c>
      <c r="C29" s="15">
        <v>208.29599999999999</v>
      </c>
      <c r="D29" s="12">
        <v>0</v>
      </c>
      <c r="E29" s="15">
        <v>179.41900000000001</v>
      </c>
      <c r="F29" s="15">
        <v>132.072</v>
      </c>
      <c r="G29" s="20">
        <f t="shared" si="0"/>
        <v>519.78700000000003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M29" s="1"/>
      <c r="N29" s="14"/>
    </row>
    <row r="30" spans="2:14" ht="15.75" thickBot="1" x14ac:dyDescent="0.3">
      <c r="B30" s="23" t="s">
        <v>16</v>
      </c>
      <c r="C30" s="24">
        <f>SUM(C7:C29)</f>
        <v>25400.763999999999</v>
      </c>
      <c r="D30" s="24">
        <f t="shared" ref="D30:G30" si="4">SUM(D7:D29)</f>
        <v>683.17899999999997</v>
      </c>
      <c r="E30" s="24">
        <f t="shared" si="4"/>
        <v>8735.889000000001</v>
      </c>
      <c r="F30" s="24">
        <f t="shared" si="4"/>
        <v>239.417</v>
      </c>
      <c r="G30" s="24">
        <f t="shared" si="4"/>
        <v>35059.248999999996</v>
      </c>
      <c r="H30" s="25">
        <v>0</v>
      </c>
      <c r="I30" s="25">
        <v>0</v>
      </c>
      <c r="J30" s="25">
        <v>0</v>
      </c>
      <c r="K30" s="25">
        <v>0</v>
      </c>
      <c r="L30" s="26">
        <f t="shared" si="1"/>
        <v>0</v>
      </c>
      <c r="M30" s="1"/>
    </row>
    <row r="31" spans="2:14" x14ac:dyDescent="0.25">
      <c r="B31" s="47" t="s">
        <v>17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1"/>
    </row>
    <row r="32" spans="2:14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1"/>
    </row>
    <row r="33" spans="13:13" x14ac:dyDescent="0.25">
      <c r="M33" s="1"/>
    </row>
  </sheetData>
  <mergeCells count="5">
    <mergeCell ref="B2:L3"/>
    <mergeCell ref="B5:B6"/>
    <mergeCell ref="C5:G5"/>
    <mergeCell ref="H5:L5"/>
    <mergeCell ref="B31:L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N33"/>
  <sheetViews>
    <sheetView zoomScaleNormal="100" zoomScaleSheetLayoutView="85" workbookViewId="0">
      <selection activeCell="C15" sqref="C15"/>
    </sheetView>
  </sheetViews>
  <sheetFormatPr defaultRowHeight="15" x14ac:dyDescent="0.25"/>
  <cols>
    <col min="2" max="2" width="51" bestFit="1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1" spans="2:14" x14ac:dyDescent="0.25">
      <c r="M1" s="1"/>
    </row>
    <row r="2" spans="2:14" x14ac:dyDescent="0.25">
      <c r="B2" s="41" t="s">
        <v>38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1"/>
    </row>
    <row r="3" spans="2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1"/>
    </row>
    <row r="4" spans="2:14" ht="15.75" thickBot="1" x14ac:dyDescent="0.3">
      <c r="M4" s="1"/>
    </row>
    <row r="5" spans="2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  <c r="M5" s="1"/>
    </row>
    <row r="6" spans="2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  <c r="M6" s="1"/>
    </row>
    <row r="7" spans="2:14" x14ac:dyDescent="0.25">
      <c r="B7" s="13" t="s">
        <v>13</v>
      </c>
      <c r="C7" s="15">
        <v>2765.7020000000002</v>
      </c>
      <c r="D7" s="12">
        <v>0</v>
      </c>
      <c r="E7" s="12">
        <v>0</v>
      </c>
      <c r="F7" s="12">
        <v>0</v>
      </c>
      <c r="G7" s="20">
        <f>C7+D7+E7+F7</f>
        <v>2765.7020000000002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M7" s="1"/>
      <c r="N7" s="14"/>
    </row>
    <row r="8" spans="2:14" x14ac:dyDescent="0.25">
      <c r="B8" s="13" t="s">
        <v>22</v>
      </c>
      <c r="C8" s="12">
        <v>0</v>
      </c>
      <c r="D8" s="12">
        <v>0</v>
      </c>
      <c r="E8" s="15">
        <v>1412.48</v>
      </c>
      <c r="F8" s="12">
        <v>0</v>
      </c>
      <c r="G8" s="20">
        <f t="shared" ref="G8:G29" si="0">C8+D8+E8+F8</f>
        <v>1412.48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0" si="1">H8+I8+J8+K8</f>
        <v>0</v>
      </c>
      <c r="M8" s="1"/>
      <c r="N8" s="14"/>
    </row>
    <row r="9" spans="2:14" x14ac:dyDescent="0.25">
      <c r="B9" s="13" t="s">
        <v>7</v>
      </c>
      <c r="C9" s="15">
        <v>2363.9459999999999</v>
      </c>
      <c r="D9" s="12">
        <v>0</v>
      </c>
      <c r="E9" s="15">
        <v>122.748</v>
      </c>
      <c r="F9" s="12">
        <v>0</v>
      </c>
      <c r="G9" s="20">
        <f t="shared" si="0"/>
        <v>2486.694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M9" s="1"/>
      <c r="N9" s="14"/>
    </row>
    <row r="10" spans="2:14" x14ac:dyDescent="0.25">
      <c r="B10" s="13" t="s">
        <v>8</v>
      </c>
      <c r="C10" s="15">
        <v>8041.2380000000003</v>
      </c>
      <c r="D10" s="12">
        <v>0</v>
      </c>
      <c r="E10" s="12">
        <v>0</v>
      </c>
      <c r="F10" s="12">
        <v>0</v>
      </c>
      <c r="G10" s="20">
        <f t="shared" si="0"/>
        <v>8041.2380000000003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M10" s="1"/>
      <c r="N10" s="14"/>
    </row>
    <row r="11" spans="2:14" x14ac:dyDescent="0.25">
      <c r="B11" s="13" t="s">
        <v>9</v>
      </c>
      <c r="C11" s="12">
        <v>0</v>
      </c>
      <c r="D11" s="15">
        <v>40.878999999999998</v>
      </c>
      <c r="E11" s="15">
        <v>12.89</v>
      </c>
      <c r="F11" s="12">
        <v>0</v>
      </c>
      <c r="G11" s="20">
        <f t="shared" si="0"/>
        <v>53.768999999999998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M11" s="1"/>
      <c r="N11" s="14"/>
    </row>
    <row r="12" spans="2:14" x14ac:dyDescent="0.25">
      <c r="B12" s="13" t="s">
        <v>24</v>
      </c>
      <c r="C12" s="12">
        <v>0</v>
      </c>
      <c r="D12" s="12">
        <v>0</v>
      </c>
      <c r="E12" s="15">
        <v>1822.249</v>
      </c>
      <c r="F12" s="12">
        <v>0</v>
      </c>
      <c r="G12" s="20">
        <f t="shared" si="0"/>
        <v>1822.249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M12" s="1"/>
      <c r="N12" s="14"/>
    </row>
    <row r="13" spans="2:14" x14ac:dyDescent="0.25">
      <c r="B13" s="13" t="s">
        <v>10</v>
      </c>
      <c r="C13" s="15">
        <v>902803</v>
      </c>
      <c r="D13" s="12">
        <v>0</v>
      </c>
      <c r="E13" s="12">
        <v>0</v>
      </c>
      <c r="F13" s="12">
        <v>0</v>
      </c>
      <c r="G13" s="20">
        <f t="shared" si="0"/>
        <v>902803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M13" s="1"/>
      <c r="N13" s="14"/>
    </row>
    <row r="14" spans="2:14" x14ac:dyDescent="0.25">
      <c r="B14" s="13" t="s">
        <v>11</v>
      </c>
      <c r="C14" s="12">
        <v>0</v>
      </c>
      <c r="D14" s="12">
        <v>0</v>
      </c>
      <c r="E14" s="15">
        <v>1253.845</v>
      </c>
      <c r="F14" s="12">
        <v>0</v>
      </c>
      <c r="G14" s="20">
        <f t="shared" si="0"/>
        <v>1253.845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M14" s="1"/>
      <c r="N14" s="14"/>
    </row>
    <row r="15" spans="2:14" x14ac:dyDescent="0.25">
      <c r="B15" s="13" t="s">
        <v>19</v>
      </c>
      <c r="C15" s="15">
        <v>1449.605</v>
      </c>
      <c r="D15" s="12">
        <v>0</v>
      </c>
      <c r="E15" s="15">
        <v>269.22300000000001</v>
      </c>
      <c r="F15" s="15">
        <v>87.302000000000007</v>
      </c>
      <c r="G15" s="20">
        <f t="shared" si="0"/>
        <v>1806.1299999999999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M15" s="1"/>
      <c r="N15" s="14"/>
    </row>
    <row r="16" spans="2:14" x14ac:dyDescent="0.25">
      <c r="B16" s="13" t="s">
        <v>18</v>
      </c>
      <c r="C16" s="15">
        <v>1056.3050000000001</v>
      </c>
      <c r="D16" s="12">
        <v>0</v>
      </c>
      <c r="E16" s="12">
        <v>0</v>
      </c>
      <c r="F16" s="12">
        <v>0</v>
      </c>
      <c r="G16" s="20">
        <f t="shared" si="0"/>
        <v>1056.3050000000001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M16" s="1"/>
      <c r="N16" s="14"/>
    </row>
    <row r="17" spans="2:14" x14ac:dyDescent="0.25">
      <c r="B17" s="13" t="s">
        <v>14</v>
      </c>
      <c r="C17" s="15">
        <v>5022.3429999999998</v>
      </c>
      <c r="D17" s="15">
        <v>393.834</v>
      </c>
      <c r="E17" s="15">
        <v>8.1460000000000008</v>
      </c>
      <c r="F17" s="12">
        <v>0</v>
      </c>
      <c r="G17" s="20">
        <f t="shared" si="0"/>
        <v>5424.3229999999994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M17" s="1"/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v>1487.6410000000001</v>
      </c>
      <c r="F18" s="12">
        <v>0</v>
      </c>
      <c r="G18" s="20">
        <f t="shared" si="0"/>
        <v>1487.6410000000001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M18" s="1"/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172.619</v>
      </c>
      <c r="F19" s="12">
        <v>0</v>
      </c>
      <c r="G19" s="20">
        <f t="shared" si="0"/>
        <v>172.619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M19" s="1"/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75.531999999999996</v>
      </c>
      <c r="F20" s="12">
        <v>0</v>
      </c>
      <c r="G20" s="20">
        <f t="shared" si="0"/>
        <v>75.531999999999996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M20" s="1"/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28.878</v>
      </c>
      <c r="F21" s="15">
        <v>14.779</v>
      </c>
      <c r="G21" s="20">
        <f t="shared" si="0"/>
        <v>43.656999999999996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M21" s="1"/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2.3290000000000002</v>
      </c>
      <c r="F22" s="12">
        <v>0</v>
      </c>
      <c r="G22" s="20">
        <f t="shared" si="0"/>
        <v>2.3290000000000002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M22" s="1"/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20.529</v>
      </c>
      <c r="F23" s="15">
        <v>1.629</v>
      </c>
      <c r="G23" s="20">
        <f t="shared" si="0"/>
        <v>22.158000000000001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M23" s="1"/>
      <c r="N23" s="14"/>
    </row>
    <row r="24" spans="2:14" x14ac:dyDescent="0.25">
      <c r="B24" s="13" t="s">
        <v>37</v>
      </c>
      <c r="C24" s="12">
        <v>0</v>
      </c>
      <c r="D24" s="12">
        <v>0</v>
      </c>
      <c r="E24" s="15">
        <v>217.92099999999999</v>
      </c>
      <c r="F24" s="12">
        <v>0</v>
      </c>
      <c r="G24" s="20">
        <f t="shared" si="0"/>
        <v>217.92099999999999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M24" s="1"/>
      <c r="N24" s="14"/>
    </row>
    <row r="25" spans="2:14" x14ac:dyDescent="0.25">
      <c r="B25" s="13" t="s">
        <v>29</v>
      </c>
      <c r="C25" s="15">
        <v>1792.1559999999999</v>
      </c>
      <c r="D25" s="12">
        <v>0</v>
      </c>
      <c r="E25" s="15">
        <v>687.79600000000005</v>
      </c>
      <c r="F25" s="12">
        <v>0</v>
      </c>
      <c r="G25" s="20">
        <f t="shared" si="0"/>
        <v>2479.9520000000002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M25" s="1"/>
      <c r="N25" s="14"/>
    </row>
    <row r="26" spans="2:14" x14ac:dyDescent="0.25">
      <c r="B26" s="13" t="s">
        <v>30</v>
      </c>
      <c r="C26" s="12">
        <v>0</v>
      </c>
      <c r="D26" s="12">
        <v>0</v>
      </c>
      <c r="E26" s="15">
        <v>366.64299999999997</v>
      </c>
      <c r="F26" s="12">
        <v>0</v>
      </c>
      <c r="G26" s="20">
        <f t="shared" si="0"/>
        <v>366.64299999999997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M26" s="1"/>
      <c r="N26" s="14"/>
    </row>
    <row r="27" spans="2:14" x14ac:dyDescent="0.25">
      <c r="B27" s="13" t="s">
        <v>33</v>
      </c>
      <c r="C27" s="12">
        <v>0</v>
      </c>
      <c r="D27" s="15">
        <v>309.024</v>
      </c>
      <c r="E27" s="15">
        <v>344.04899999999998</v>
      </c>
      <c r="F27" s="17">
        <v>0</v>
      </c>
      <c r="G27" s="20">
        <f t="shared" si="0"/>
        <v>653.07299999999998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M27" s="1"/>
      <c r="N27" s="14"/>
    </row>
    <row r="28" spans="2:14" x14ac:dyDescent="0.25">
      <c r="B28" s="13" t="s">
        <v>34</v>
      </c>
      <c r="C28" s="15">
        <v>903.76099999999997</v>
      </c>
      <c r="D28" s="12">
        <v>0</v>
      </c>
      <c r="E28" s="17">
        <v>0</v>
      </c>
      <c r="F28" s="17">
        <v>0</v>
      </c>
      <c r="G28" s="20">
        <f t="shared" si="0"/>
        <v>903.76099999999997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M28" s="1"/>
      <c r="N28" s="14"/>
    </row>
    <row r="29" spans="2:14" x14ac:dyDescent="0.25">
      <c r="B29" s="13" t="s">
        <v>35</v>
      </c>
      <c r="C29" s="15">
        <v>324.45400000000001</v>
      </c>
      <c r="D29" s="12">
        <v>0</v>
      </c>
      <c r="E29" s="15">
        <v>309.53399999999999</v>
      </c>
      <c r="F29" s="15">
        <v>160.29599999999999</v>
      </c>
      <c r="G29" s="20">
        <f t="shared" si="0"/>
        <v>794.28400000000011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M29" s="1"/>
      <c r="N29" s="14"/>
    </row>
    <row r="30" spans="2:14" ht="15.75" thickBot="1" x14ac:dyDescent="0.3">
      <c r="B30" s="23" t="s">
        <v>16</v>
      </c>
      <c r="C30" s="24">
        <f>SUM(C7:C29)</f>
        <v>926522.51000000013</v>
      </c>
      <c r="D30" s="24">
        <f t="shared" ref="D30:G30" si="2">SUM(D7:D29)</f>
        <v>743.73700000000008</v>
      </c>
      <c r="E30" s="24">
        <f t="shared" si="2"/>
        <v>8615.0519999999997</v>
      </c>
      <c r="F30" s="24">
        <f t="shared" si="2"/>
        <v>264.00599999999997</v>
      </c>
      <c r="G30" s="24">
        <f t="shared" si="2"/>
        <v>936145.30500000005</v>
      </c>
      <c r="H30" s="25">
        <v>0</v>
      </c>
      <c r="I30" s="25">
        <v>0</v>
      </c>
      <c r="J30" s="25">
        <v>0</v>
      </c>
      <c r="K30" s="25">
        <v>0</v>
      </c>
      <c r="L30" s="26">
        <f t="shared" si="1"/>
        <v>0</v>
      </c>
      <c r="M30" s="1"/>
    </row>
    <row r="31" spans="2:14" x14ac:dyDescent="0.25">
      <c r="B31" s="47" t="s">
        <v>17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1"/>
    </row>
    <row r="32" spans="2:14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1"/>
    </row>
    <row r="33" spans="13:13" x14ac:dyDescent="0.25">
      <c r="M33" s="1"/>
    </row>
  </sheetData>
  <mergeCells count="5">
    <mergeCell ref="B2:L3"/>
    <mergeCell ref="B5:B6"/>
    <mergeCell ref="C5:G5"/>
    <mergeCell ref="H5:L5"/>
    <mergeCell ref="B31:L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N35"/>
  <sheetViews>
    <sheetView topLeftCell="A11" zoomScaleNormal="100" zoomScaleSheetLayoutView="85" workbookViewId="0">
      <selection activeCell="A11" sqref="A1:XFD1048576"/>
    </sheetView>
  </sheetViews>
  <sheetFormatPr defaultRowHeight="15" x14ac:dyDescent="0.25"/>
  <cols>
    <col min="2" max="2" width="51" bestFit="1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4" x14ac:dyDescent="0.25">
      <c r="B2" s="41" t="s">
        <v>39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2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2:14" ht="15.75" thickBot="1" x14ac:dyDescent="0.3"/>
    <row r="5" spans="2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2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2:14" x14ac:dyDescent="0.25">
      <c r="B7" s="13" t="s">
        <v>13</v>
      </c>
      <c r="C7" s="15">
        <v>3010.4609999999998</v>
      </c>
      <c r="D7" s="12">
        <v>0</v>
      </c>
      <c r="E7" s="12">
        <v>0</v>
      </c>
      <c r="F7" s="12">
        <v>0</v>
      </c>
      <c r="G7" s="20">
        <f>C7+D7+E7+F7</f>
        <v>3010.4609999999998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2:14" x14ac:dyDescent="0.25">
      <c r="B8" s="13" t="s">
        <v>22</v>
      </c>
      <c r="C8" s="12">
        <v>0</v>
      </c>
      <c r="D8" s="12">
        <v>0</v>
      </c>
      <c r="E8" s="15">
        <v>1724.3389999999999</v>
      </c>
      <c r="F8" s="12">
        <v>0</v>
      </c>
      <c r="G8" s="20">
        <f t="shared" ref="G8:G32" si="0">C8+D8+E8+F8</f>
        <v>1724.3389999999999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3" si="1">H8+I8+J8+K8</f>
        <v>0</v>
      </c>
      <c r="N8" s="14"/>
    </row>
    <row r="9" spans="2:14" x14ac:dyDescent="0.25">
      <c r="B9" s="13" t="s">
        <v>7</v>
      </c>
      <c r="C9" s="15">
        <v>2373.8719999999998</v>
      </c>
      <c r="D9" s="12">
        <v>0</v>
      </c>
      <c r="E9" s="15">
        <v>102.098</v>
      </c>
      <c r="F9" s="12">
        <v>33.959000000000003</v>
      </c>
      <c r="G9" s="20">
        <f t="shared" si="0"/>
        <v>2509.9289999999996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N9" s="14"/>
    </row>
    <row r="10" spans="2:14" x14ac:dyDescent="0.25">
      <c r="B10" s="13" t="s">
        <v>8</v>
      </c>
      <c r="C10" s="15">
        <v>8143.348</v>
      </c>
      <c r="D10" s="12">
        <v>0</v>
      </c>
      <c r="E10" s="22">
        <v>214.97300000000001</v>
      </c>
      <c r="F10" s="22">
        <v>30.306000000000001</v>
      </c>
      <c r="G10" s="20">
        <f t="shared" si="0"/>
        <v>8388.6270000000004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2:14" x14ac:dyDescent="0.25">
      <c r="B11" s="13" t="s">
        <v>9</v>
      </c>
      <c r="C11" s="12">
        <v>0</v>
      </c>
      <c r="D11" s="15">
        <v>27.742999999999999</v>
      </c>
      <c r="E11" s="15">
        <v>13.124000000000001</v>
      </c>
      <c r="F11" s="12">
        <v>0</v>
      </c>
      <c r="G11" s="20">
        <f t="shared" si="0"/>
        <v>40.866999999999997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2:14" x14ac:dyDescent="0.25">
      <c r="B12" s="13" t="s">
        <v>24</v>
      </c>
      <c r="C12" s="12">
        <v>0</v>
      </c>
      <c r="D12" s="12">
        <v>0</v>
      </c>
      <c r="E12" s="15">
        <v>2324.6080000000002</v>
      </c>
      <c r="F12" s="12">
        <v>0</v>
      </c>
      <c r="G12" s="20">
        <f t="shared" si="0"/>
        <v>2324.6080000000002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2:14" x14ac:dyDescent="0.25">
      <c r="B13" s="13" t="s">
        <v>10</v>
      </c>
      <c r="C13" s="15">
        <v>1028.44</v>
      </c>
      <c r="D13" s="12">
        <v>0</v>
      </c>
      <c r="E13" s="12">
        <v>0</v>
      </c>
      <c r="F13" s="12">
        <v>0</v>
      </c>
      <c r="G13" s="20">
        <f t="shared" si="0"/>
        <v>1028.44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2:14" x14ac:dyDescent="0.25">
      <c r="B14" s="13" t="s">
        <v>11</v>
      </c>
      <c r="C14" s="12">
        <v>0</v>
      </c>
      <c r="D14" s="12">
        <v>0</v>
      </c>
      <c r="E14" s="15">
        <v>1462.002</v>
      </c>
      <c r="F14" s="12">
        <v>0</v>
      </c>
      <c r="G14" s="20">
        <f t="shared" si="0"/>
        <v>1462.002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2:14" x14ac:dyDescent="0.25">
      <c r="B15" s="13" t="s">
        <v>19</v>
      </c>
      <c r="C15" s="15">
        <v>1603.569</v>
      </c>
      <c r="D15" s="12">
        <v>0</v>
      </c>
      <c r="E15" s="15">
        <v>284.55900000000003</v>
      </c>
      <c r="F15" s="15">
        <v>91.459000000000003</v>
      </c>
      <c r="G15" s="20">
        <f t="shared" si="0"/>
        <v>1979.587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2:14" x14ac:dyDescent="0.25">
      <c r="B16" s="13" t="s">
        <v>18</v>
      </c>
      <c r="C16" s="15">
        <v>1091.74</v>
      </c>
      <c r="D16" s="12">
        <v>0</v>
      </c>
      <c r="E16" s="12">
        <v>0</v>
      </c>
      <c r="F16" s="12">
        <v>0</v>
      </c>
      <c r="G16" s="20">
        <f t="shared" si="0"/>
        <v>1091.74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14</v>
      </c>
      <c r="C17" s="15">
        <v>6109.8980000000001</v>
      </c>
      <c r="D17" s="15">
        <v>6.1470000000000002</v>
      </c>
      <c r="E17" s="15">
        <v>472.61</v>
      </c>
      <c r="F17" s="12">
        <v>0</v>
      </c>
      <c r="G17" s="20">
        <f t="shared" si="0"/>
        <v>6588.6549999999997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v>1476.4670000000001</v>
      </c>
      <c r="F18" s="12">
        <v>0</v>
      </c>
      <c r="G18" s="20">
        <f t="shared" si="0"/>
        <v>1476.4670000000001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194.518</v>
      </c>
      <c r="F19" s="12">
        <v>0</v>
      </c>
      <c r="G19" s="20">
        <f t="shared" si="0"/>
        <v>194.518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89.171000000000006</v>
      </c>
      <c r="F20" s="12">
        <v>0</v>
      </c>
      <c r="G20" s="20">
        <f t="shared" si="0"/>
        <v>89.171000000000006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27.978999999999999</v>
      </c>
      <c r="F21" s="15">
        <v>15.170999999999999</v>
      </c>
      <c r="G21" s="20">
        <f t="shared" si="0"/>
        <v>43.15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2.3460000000000001</v>
      </c>
      <c r="F22" s="12">
        <v>0</v>
      </c>
      <c r="G22" s="20">
        <f t="shared" si="0"/>
        <v>2.3460000000000001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22.771000000000001</v>
      </c>
      <c r="F23" s="15">
        <v>2</v>
      </c>
      <c r="G23" s="20">
        <f t="shared" si="0"/>
        <v>24.771000000000001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41</v>
      </c>
      <c r="C24" s="22">
        <v>139.846</v>
      </c>
      <c r="D24" s="12">
        <v>0</v>
      </c>
      <c r="E24" s="17">
        <v>0</v>
      </c>
      <c r="F24" s="17">
        <v>0</v>
      </c>
      <c r="G24" s="20">
        <f t="shared" si="0"/>
        <v>139.846</v>
      </c>
      <c r="H24" s="12">
        <v>0</v>
      </c>
      <c r="I24" s="12">
        <v>0</v>
      </c>
      <c r="J24" s="12">
        <v>0</v>
      </c>
      <c r="K24" s="12">
        <v>0</v>
      </c>
      <c r="L24" s="21">
        <f t="shared" ref="L24" si="2">H24+I24+J24+K24</f>
        <v>0</v>
      </c>
      <c r="N24" s="14"/>
    </row>
    <row r="25" spans="2:14" x14ac:dyDescent="0.25">
      <c r="B25" s="13" t="s">
        <v>37</v>
      </c>
      <c r="C25" s="12">
        <v>0</v>
      </c>
      <c r="D25" s="12">
        <v>0</v>
      </c>
      <c r="E25" s="15">
        <v>687.15899999999999</v>
      </c>
      <c r="F25" s="12">
        <v>0</v>
      </c>
      <c r="G25" s="20">
        <f t="shared" si="0"/>
        <v>687.15899999999999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29</v>
      </c>
      <c r="C26" s="15">
        <v>1829.67</v>
      </c>
      <c r="D26" s="12">
        <v>0</v>
      </c>
      <c r="E26" s="15">
        <v>1333.549</v>
      </c>
      <c r="F26" s="12">
        <v>0</v>
      </c>
      <c r="G26" s="20">
        <f t="shared" si="0"/>
        <v>3163.2190000000001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27" t="s">
        <v>40</v>
      </c>
      <c r="C27" s="28">
        <v>1423.491</v>
      </c>
      <c r="D27" s="12">
        <v>0</v>
      </c>
      <c r="E27" s="12">
        <v>0</v>
      </c>
      <c r="F27" s="12">
        <v>0</v>
      </c>
      <c r="G27" s="20">
        <f t="shared" ref="G27" si="3">C27+D27+E27+F27</f>
        <v>1423.491</v>
      </c>
      <c r="H27" s="12">
        <v>0</v>
      </c>
      <c r="I27" s="12">
        <v>0</v>
      </c>
      <c r="J27" s="12">
        <v>0</v>
      </c>
      <c r="K27" s="12">
        <v>0</v>
      </c>
      <c r="L27" s="21">
        <f t="shared" ref="L27" si="4">H27+I27+J27+K27</f>
        <v>0</v>
      </c>
      <c r="N27" s="14"/>
    </row>
    <row r="28" spans="2:14" x14ac:dyDescent="0.25">
      <c r="B28" s="27" t="s">
        <v>40</v>
      </c>
      <c r="C28" s="12">
        <v>0</v>
      </c>
      <c r="D28" s="12">
        <v>0</v>
      </c>
      <c r="E28" s="22">
        <v>53.004399999999997</v>
      </c>
      <c r="F28" s="12">
        <v>0</v>
      </c>
      <c r="G28" s="20">
        <f t="shared" ref="G28" si="5">C28+D28+E28+F28</f>
        <v>53.004399999999997</v>
      </c>
      <c r="H28" s="12">
        <v>0</v>
      </c>
      <c r="I28" s="12">
        <v>0</v>
      </c>
      <c r="J28" s="12">
        <v>0</v>
      </c>
      <c r="K28" s="12">
        <v>0</v>
      </c>
      <c r="L28" s="21">
        <f t="shared" ref="L28" si="6">H28+I28+J28+K28</f>
        <v>0</v>
      </c>
      <c r="N28" s="14"/>
    </row>
    <row r="29" spans="2:14" x14ac:dyDescent="0.25">
      <c r="B29" s="13" t="s">
        <v>30</v>
      </c>
      <c r="C29" s="12">
        <v>0</v>
      </c>
      <c r="D29" s="12">
        <v>0</v>
      </c>
      <c r="E29" s="15">
        <v>411.93700000000001</v>
      </c>
      <c r="F29" s="12">
        <v>0</v>
      </c>
      <c r="G29" s="20">
        <f t="shared" si="0"/>
        <v>411.93700000000001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x14ac:dyDescent="0.25">
      <c r="B30" s="13" t="s">
        <v>33</v>
      </c>
      <c r="C30" s="12">
        <v>0</v>
      </c>
      <c r="D30" s="15">
        <v>300.49200000000002</v>
      </c>
      <c r="E30" s="15">
        <v>361.38499999999999</v>
      </c>
      <c r="F30" s="17">
        <v>0</v>
      </c>
      <c r="G30" s="20">
        <f t="shared" si="0"/>
        <v>661.87699999999995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34</v>
      </c>
      <c r="C31" s="15">
        <v>914.93399999999997</v>
      </c>
      <c r="D31" s="12">
        <v>0</v>
      </c>
      <c r="E31" s="17">
        <v>0</v>
      </c>
      <c r="F31" s="17">
        <v>0</v>
      </c>
      <c r="G31" s="20">
        <f t="shared" si="0"/>
        <v>914.93399999999997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35</v>
      </c>
      <c r="C32" s="15">
        <v>328.31900000000002</v>
      </c>
      <c r="D32" s="12">
        <v>0</v>
      </c>
      <c r="E32" s="15">
        <v>241.32900000000001</v>
      </c>
      <c r="F32" s="15">
        <v>310.976</v>
      </c>
      <c r="G32" s="20">
        <f t="shared" si="0"/>
        <v>880.62400000000002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2" ht="15.75" thickBot="1" x14ac:dyDescent="0.3">
      <c r="B33" s="23" t="s">
        <v>16</v>
      </c>
      <c r="C33" s="24">
        <f>SUM(C7:C32)</f>
        <v>27997.588000000007</v>
      </c>
      <c r="D33" s="24">
        <f t="shared" ref="D33:G33" si="7">SUM(D7:D32)</f>
        <v>334.38200000000001</v>
      </c>
      <c r="E33" s="24">
        <f t="shared" si="7"/>
        <v>11499.928400000001</v>
      </c>
      <c r="F33" s="24">
        <f t="shared" si="7"/>
        <v>483.87099999999998</v>
      </c>
      <c r="G33" s="24">
        <f t="shared" si="7"/>
        <v>40315.769400000005</v>
      </c>
      <c r="H33" s="25">
        <v>0</v>
      </c>
      <c r="I33" s="25">
        <v>0</v>
      </c>
      <c r="J33" s="25">
        <v>0</v>
      </c>
      <c r="K33" s="25">
        <v>0</v>
      </c>
      <c r="L33" s="26">
        <f t="shared" si="1"/>
        <v>0</v>
      </c>
    </row>
    <row r="34" spans="2:12" x14ac:dyDescent="0.25">
      <c r="B34" s="47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x14ac:dyDescent="0.2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</row>
  </sheetData>
  <mergeCells count="5">
    <mergeCell ref="B2:L3"/>
    <mergeCell ref="B5:B6"/>
    <mergeCell ref="C5:G5"/>
    <mergeCell ref="H5:L5"/>
    <mergeCell ref="B34:L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N35"/>
  <sheetViews>
    <sheetView zoomScaleNormal="100" zoomScaleSheetLayoutView="85" workbookViewId="0">
      <selection activeCell="B27" sqref="B27"/>
    </sheetView>
  </sheetViews>
  <sheetFormatPr defaultRowHeight="15" x14ac:dyDescent="0.25"/>
  <cols>
    <col min="2" max="2" width="51" bestFit="1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1:14" x14ac:dyDescent="0.25">
      <c r="B2" s="41" t="s">
        <v>42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4" ht="15.75" thickBot="1" x14ac:dyDescent="0.3">
      <c r="A4">
        <v>1000</v>
      </c>
    </row>
    <row r="5" spans="1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1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1:14" x14ac:dyDescent="0.25">
      <c r="B7" s="13" t="s">
        <v>13</v>
      </c>
      <c r="C7" s="15">
        <v>2987.9</v>
      </c>
      <c r="D7" s="12">
        <v>0</v>
      </c>
      <c r="E7" s="12">
        <v>0</v>
      </c>
      <c r="F7" s="12">
        <v>0</v>
      </c>
      <c r="G7" s="20">
        <f>C7+D7+E7+F7</f>
        <v>2987.9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1:14" x14ac:dyDescent="0.25">
      <c r="B8" s="13" t="s">
        <v>22</v>
      </c>
      <c r="C8" s="12">
        <v>0</v>
      </c>
      <c r="D8" s="12">
        <v>0</v>
      </c>
      <c r="E8" s="15">
        <v>1696.21</v>
      </c>
      <c r="F8" s="12">
        <v>0</v>
      </c>
      <c r="G8" s="20">
        <f t="shared" ref="G8:G32" si="0">C8+D8+E8+F8</f>
        <v>1696.21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3" si="1">H8+I8+J8+K8</f>
        <v>0</v>
      </c>
      <c r="N8" s="14"/>
    </row>
    <row r="9" spans="1:14" x14ac:dyDescent="0.25">
      <c r="B9" s="13" t="s">
        <v>7</v>
      </c>
      <c r="C9" s="15">
        <v>1944.693</v>
      </c>
      <c r="D9" s="12">
        <v>0</v>
      </c>
      <c r="E9" s="15">
        <v>134.66</v>
      </c>
      <c r="F9" s="22">
        <v>36.177999999999997</v>
      </c>
      <c r="G9" s="20">
        <f t="shared" si="0"/>
        <v>2115.5309999999999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N9" s="14"/>
    </row>
    <row r="10" spans="1:14" x14ac:dyDescent="0.25">
      <c r="B10" s="13" t="s">
        <v>8</v>
      </c>
      <c r="C10" s="15">
        <v>8451.9879999999994</v>
      </c>
      <c r="D10" s="12">
        <v>0</v>
      </c>
      <c r="E10" s="22">
        <v>204.42699999999999</v>
      </c>
      <c r="F10" s="22">
        <v>31.777000000000001</v>
      </c>
      <c r="G10" s="20">
        <f t="shared" si="0"/>
        <v>8688.1919999999991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1:14" x14ac:dyDescent="0.25">
      <c r="B11" s="13" t="s">
        <v>9</v>
      </c>
      <c r="C11" s="12">
        <v>0</v>
      </c>
      <c r="D11" s="15">
        <v>24.14</v>
      </c>
      <c r="E11" s="15">
        <v>12.35</v>
      </c>
      <c r="F11" s="12">
        <v>0</v>
      </c>
      <c r="G11" s="20">
        <f t="shared" si="0"/>
        <v>36.49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1:14" x14ac:dyDescent="0.25">
      <c r="B12" s="13" t="s">
        <v>24</v>
      </c>
      <c r="C12" s="12">
        <v>0</v>
      </c>
      <c r="D12" s="12">
        <v>0</v>
      </c>
      <c r="E12" s="15">
        <v>2232.614</v>
      </c>
      <c r="F12" s="12">
        <v>0</v>
      </c>
      <c r="G12" s="20">
        <f t="shared" si="0"/>
        <v>2232.614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1:14" x14ac:dyDescent="0.25">
      <c r="B13" s="13" t="s">
        <v>10</v>
      </c>
      <c r="C13" s="15">
        <v>1090.2529999999999</v>
      </c>
      <c r="D13" s="12">
        <v>0</v>
      </c>
      <c r="E13" s="12">
        <v>0</v>
      </c>
      <c r="F13" s="12">
        <v>0</v>
      </c>
      <c r="G13" s="20">
        <f t="shared" si="0"/>
        <v>1090.2529999999999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1:14" x14ac:dyDescent="0.25">
      <c r="B14" s="13" t="s">
        <v>11</v>
      </c>
      <c r="C14" s="12">
        <v>0</v>
      </c>
      <c r="D14" s="12">
        <v>0</v>
      </c>
      <c r="E14" s="15">
        <v>1386.434</v>
      </c>
      <c r="F14" s="12">
        <v>0</v>
      </c>
      <c r="G14" s="20">
        <f t="shared" si="0"/>
        <v>1386.434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1:14" x14ac:dyDescent="0.25">
      <c r="B15" s="13" t="s">
        <v>19</v>
      </c>
      <c r="C15" s="15">
        <v>1695.874</v>
      </c>
      <c r="D15" s="12">
        <v>0</v>
      </c>
      <c r="E15" s="15">
        <v>272.39999999999998</v>
      </c>
      <c r="F15" s="15">
        <v>92.876999999999995</v>
      </c>
      <c r="G15" s="20">
        <f t="shared" si="0"/>
        <v>2061.1509999999998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1:14" x14ac:dyDescent="0.25">
      <c r="B16" s="13" t="s">
        <v>18</v>
      </c>
      <c r="C16" s="15">
        <v>1185.6949999999999</v>
      </c>
      <c r="D16" s="12">
        <v>0</v>
      </c>
      <c r="E16" s="12">
        <v>0</v>
      </c>
      <c r="F16" s="12">
        <v>0</v>
      </c>
      <c r="G16" s="20">
        <f t="shared" si="0"/>
        <v>1185.6949999999999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14</v>
      </c>
      <c r="C17" s="15">
        <v>5705.6180000000004</v>
      </c>
      <c r="D17" s="15">
        <v>397.47500000000002</v>
      </c>
      <c r="E17" s="15">
        <v>56.783000000000001</v>
      </c>
      <c r="F17" s="12">
        <v>0</v>
      </c>
      <c r="G17" s="20">
        <f t="shared" si="0"/>
        <v>6159.8760000000011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v>1695.4590000000001</v>
      </c>
      <c r="F18" s="12">
        <v>0</v>
      </c>
      <c r="G18" s="20">
        <f t="shared" si="0"/>
        <v>1695.4590000000001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206.23500000000001</v>
      </c>
      <c r="F19" s="12">
        <v>0</v>
      </c>
      <c r="G19" s="20">
        <f t="shared" si="0"/>
        <v>206.23500000000001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86.602000000000004</v>
      </c>
      <c r="F20" s="12">
        <v>0</v>
      </c>
      <c r="G20" s="20">
        <f t="shared" si="0"/>
        <v>86.602000000000004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29.257999999999999</v>
      </c>
      <c r="F21" s="15">
        <v>16.427</v>
      </c>
      <c r="G21" s="20">
        <f t="shared" si="0"/>
        <v>45.685000000000002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2.3580000000000001</v>
      </c>
      <c r="F22" s="12">
        <v>0</v>
      </c>
      <c r="G22" s="20">
        <f t="shared" si="0"/>
        <v>2.3580000000000001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20.524000000000001</v>
      </c>
      <c r="F23" s="15">
        <v>1.8220000000000001</v>
      </c>
      <c r="G23" s="20">
        <f t="shared" si="0"/>
        <v>22.346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41</v>
      </c>
      <c r="C24" s="22">
        <v>139.846</v>
      </c>
      <c r="D24" s="12">
        <v>0</v>
      </c>
      <c r="E24" s="12">
        <v>0</v>
      </c>
      <c r="F24" s="12">
        <v>0</v>
      </c>
      <c r="G24" s="20">
        <f t="shared" si="0"/>
        <v>139.846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N24" s="14"/>
    </row>
    <row r="25" spans="2:14" x14ac:dyDescent="0.25">
      <c r="B25" s="13" t="s">
        <v>37</v>
      </c>
      <c r="C25" s="12">
        <v>0</v>
      </c>
      <c r="D25" s="12">
        <v>0</v>
      </c>
      <c r="E25" s="15">
        <v>223.36799999999999</v>
      </c>
      <c r="F25" s="22">
        <v>320.34300000000002</v>
      </c>
      <c r="G25" s="20">
        <f t="shared" si="0"/>
        <v>543.71100000000001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29</v>
      </c>
      <c r="C26" s="15">
        <v>2455.4769999999999</v>
      </c>
      <c r="D26" s="12">
        <v>0</v>
      </c>
      <c r="E26" s="15">
        <v>704.42100000000005</v>
      </c>
      <c r="F26" s="12">
        <v>0</v>
      </c>
      <c r="G26" s="20">
        <f t="shared" si="0"/>
        <v>3159.8980000000001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27" t="s">
        <v>40</v>
      </c>
      <c r="C27" s="28">
        <v>732.178</v>
      </c>
      <c r="D27" s="12">
        <v>0</v>
      </c>
      <c r="E27" s="12">
        <v>0</v>
      </c>
      <c r="F27" s="12">
        <v>0</v>
      </c>
      <c r="G27" s="20">
        <f t="shared" si="0"/>
        <v>732.178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N27" s="14"/>
    </row>
    <row r="28" spans="2:14" x14ac:dyDescent="0.25">
      <c r="B28" s="13" t="s">
        <v>43</v>
      </c>
      <c r="C28" s="12">
        <v>0</v>
      </c>
      <c r="D28" s="12">
        <v>0</v>
      </c>
      <c r="E28" s="15">
        <v>32.503</v>
      </c>
      <c r="F28" s="12"/>
      <c r="G28" s="20">
        <f t="shared" ref="G28" si="2">C28+D28+E28+F28</f>
        <v>32.503</v>
      </c>
      <c r="H28" s="12">
        <v>0</v>
      </c>
      <c r="I28" s="12">
        <v>0</v>
      </c>
      <c r="J28" s="12">
        <v>0</v>
      </c>
      <c r="K28" s="12">
        <v>0</v>
      </c>
      <c r="L28" s="21">
        <f t="shared" ref="L28" si="3">H28+I28+J28+K28</f>
        <v>0</v>
      </c>
      <c r="N28" s="14"/>
    </row>
    <row r="29" spans="2:14" x14ac:dyDescent="0.25">
      <c r="B29" s="13" t="s">
        <v>30</v>
      </c>
      <c r="C29" s="12">
        <v>0</v>
      </c>
      <c r="D29" s="12">
        <v>0</v>
      </c>
      <c r="E29" s="15">
        <v>414.255</v>
      </c>
      <c r="F29" s="12"/>
      <c r="G29" s="20">
        <f t="shared" si="0"/>
        <v>414.255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x14ac:dyDescent="0.25">
      <c r="B30" s="13" t="s">
        <v>33</v>
      </c>
      <c r="C30" s="12">
        <v>0</v>
      </c>
      <c r="D30" s="15">
        <v>301.04599999999999</v>
      </c>
      <c r="E30" s="15">
        <v>300.90499999999997</v>
      </c>
      <c r="F30" s="12">
        <v>0</v>
      </c>
      <c r="G30" s="20">
        <f t="shared" si="0"/>
        <v>601.95100000000002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34</v>
      </c>
      <c r="C31" s="15">
        <v>907.86800000000005</v>
      </c>
      <c r="D31" s="12">
        <v>0</v>
      </c>
      <c r="E31" s="12">
        <v>0</v>
      </c>
      <c r="F31" s="12">
        <v>0</v>
      </c>
      <c r="G31" s="20">
        <f t="shared" si="0"/>
        <v>907.86800000000005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35</v>
      </c>
      <c r="C32" s="15">
        <v>329.61500000000001</v>
      </c>
      <c r="D32" s="12">
        <v>0</v>
      </c>
      <c r="E32" s="15">
        <f>1.46+344.308</f>
        <v>345.76799999999997</v>
      </c>
      <c r="F32" s="15">
        <v>186.595</v>
      </c>
      <c r="G32" s="20">
        <f t="shared" si="0"/>
        <v>861.97800000000007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2" ht="15.75" thickBot="1" x14ac:dyDescent="0.3">
      <c r="B33" s="23" t="s">
        <v>16</v>
      </c>
      <c r="C33" s="24">
        <f>SUM(C7:C32)</f>
        <v>27627.005000000001</v>
      </c>
      <c r="D33" s="24">
        <f t="shared" ref="D33:G33" si="4">SUM(D7:D32)</f>
        <v>722.66100000000006</v>
      </c>
      <c r="E33" s="24">
        <f t="shared" si="4"/>
        <v>10057.534000000001</v>
      </c>
      <c r="F33" s="24">
        <f t="shared" si="4"/>
        <v>686.01900000000001</v>
      </c>
      <c r="G33" s="24">
        <f t="shared" si="4"/>
        <v>39093.219000000005</v>
      </c>
      <c r="H33" s="25">
        <v>0</v>
      </c>
      <c r="I33" s="25">
        <v>0</v>
      </c>
      <c r="J33" s="25">
        <v>0</v>
      </c>
      <c r="K33" s="25">
        <v>0</v>
      </c>
      <c r="L33" s="26">
        <f t="shared" si="1"/>
        <v>0</v>
      </c>
    </row>
    <row r="34" spans="2:12" x14ac:dyDescent="0.25">
      <c r="B34" s="47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x14ac:dyDescent="0.2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</row>
  </sheetData>
  <mergeCells count="5">
    <mergeCell ref="B2:L3"/>
    <mergeCell ref="B5:B6"/>
    <mergeCell ref="C5:G5"/>
    <mergeCell ref="H5:L5"/>
    <mergeCell ref="B34:L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N35"/>
  <sheetViews>
    <sheetView topLeftCell="A16" zoomScaleNormal="100" zoomScaleSheetLayoutView="85" workbookViewId="0">
      <selection activeCell="C7" sqref="C7"/>
    </sheetView>
  </sheetViews>
  <sheetFormatPr defaultRowHeight="15" x14ac:dyDescent="0.25"/>
  <cols>
    <col min="2" max="2" width="51" bestFit="1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1:14" x14ac:dyDescent="0.25">
      <c r="B2" s="41" t="s">
        <v>44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4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4" ht="15.75" thickBot="1" x14ac:dyDescent="0.3">
      <c r="A4">
        <v>1000</v>
      </c>
    </row>
    <row r="5" spans="1:14" x14ac:dyDescent="0.25">
      <c r="B5" s="42" t="s">
        <v>0</v>
      </c>
      <c r="C5" s="44" t="s">
        <v>1</v>
      </c>
      <c r="D5" s="45"/>
      <c r="E5" s="45"/>
      <c r="F5" s="45"/>
      <c r="G5" s="45"/>
      <c r="H5" s="44" t="s">
        <v>15</v>
      </c>
      <c r="I5" s="45"/>
      <c r="J5" s="45"/>
      <c r="K5" s="45"/>
      <c r="L5" s="46"/>
    </row>
    <row r="6" spans="1:14" x14ac:dyDescent="0.25">
      <c r="B6" s="43"/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2</v>
      </c>
      <c r="I6" s="18" t="s">
        <v>3</v>
      </c>
      <c r="J6" s="18" t="s">
        <v>4</v>
      </c>
      <c r="K6" s="18" t="s">
        <v>5</v>
      </c>
      <c r="L6" s="19" t="s">
        <v>6</v>
      </c>
    </row>
    <row r="7" spans="1:14" x14ac:dyDescent="0.25">
      <c r="B7" s="13" t="s">
        <v>45</v>
      </c>
      <c r="C7" s="15">
        <v>2838.5050000000001</v>
      </c>
      <c r="D7" s="12">
        <v>0</v>
      </c>
      <c r="E7" s="12">
        <v>0</v>
      </c>
      <c r="F7" s="12">
        <v>0</v>
      </c>
      <c r="G7" s="20">
        <f>C7+D7+E7+F7</f>
        <v>2838.5050000000001</v>
      </c>
      <c r="H7" s="12">
        <v>0</v>
      </c>
      <c r="I7" s="12">
        <v>0</v>
      </c>
      <c r="J7" s="12">
        <v>0</v>
      </c>
      <c r="K7" s="12">
        <v>0</v>
      </c>
      <c r="L7" s="21">
        <f>H7+I7+J7+K7</f>
        <v>0</v>
      </c>
      <c r="N7" s="14"/>
    </row>
    <row r="8" spans="1:14" x14ac:dyDescent="0.25">
      <c r="B8" s="13" t="s">
        <v>22</v>
      </c>
      <c r="C8" s="12">
        <v>0</v>
      </c>
      <c r="D8" s="12">
        <v>0</v>
      </c>
      <c r="E8" s="15">
        <v>1611.3995</v>
      </c>
      <c r="F8" s="12">
        <v>0</v>
      </c>
      <c r="G8" s="20">
        <f t="shared" ref="G8:G32" si="0">C8+D8+E8+F8</f>
        <v>1611.3995</v>
      </c>
      <c r="H8" s="12">
        <v>0</v>
      </c>
      <c r="I8" s="12">
        <v>0</v>
      </c>
      <c r="J8" s="12">
        <v>0</v>
      </c>
      <c r="K8" s="12">
        <v>0</v>
      </c>
      <c r="L8" s="21">
        <f t="shared" ref="L8:L33" si="1">H8+I8+J8+K8</f>
        <v>0</v>
      </c>
      <c r="N8" s="14"/>
    </row>
    <row r="9" spans="1:14" x14ac:dyDescent="0.25">
      <c r="B9" s="13" t="s">
        <v>7</v>
      </c>
      <c r="C9" s="15">
        <v>1847.4583499999999</v>
      </c>
      <c r="D9" s="12">
        <v>0</v>
      </c>
      <c r="E9" s="15">
        <v>127.92699999999999</v>
      </c>
      <c r="F9" s="22">
        <v>34.369099999999996</v>
      </c>
      <c r="G9" s="20">
        <f t="shared" si="0"/>
        <v>2009.7544499999997</v>
      </c>
      <c r="H9" s="12">
        <v>0</v>
      </c>
      <c r="I9" s="12">
        <v>0</v>
      </c>
      <c r="J9" s="12">
        <v>0</v>
      </c>
      <c r="K9" s="12">
        <v>0</v>
      </c>
      <c r="L9" s="21">
        <f t="shared" si="1"/>
        <v>0</v>
      </c>
      <c r="N9" s="14"/>
    </row>
    <row r="10" spans="1:14" x14ac:dyDescent="0.25">
      <c r="B10" s="13" t="s">
        <v>8</v>
      </c>
      <c r="C10" s="15">
        <v>8029.3885999999993</v>
      </c>
      <c r="D10" s="12">
        <v>0</v>
      </c>
      <c r="E10" s="22">
        <v>194.20564999999999</v>
      </c>
      <c r="F10" s="22">
        <v>30.18815</v>
      </c>
      <c r="G10" s="20">
        <f t="shared" si="0"/>
        <v>8253.7824000000001</v>
      </c>
      <c r="H10" s="12">
        <v>0</v>
      </c>
      <c r="I10" s="12">
        <v>0</v>
      </c>
      <c r="J10" s="12">
        <v>0</v>
      </c>
      <c r="K10" s="12">
        <v>0</v>
      </c>
      <c r="L10" s="21">
        <f t="shared" si="1"/>
        <v>0</v>
      </c>
      <c r="N10" s="14"/>
    </row>
    <row r="11" spans="1:14" x14ac:dyDescent="0.25">
      <c r="B11" s="13" t="s">
        <v>9</v>
      </c>
      <c r="C11" s="12">
        <v>0</v>
      </c>
      <c r="D11" s="15">
        <v>22.933</v>
      </c>
      <c r="E11" s="15">
        <v>11.7325</v>
      </c>
      <c r="F11" s="12">
        <v>0</v>
      </c>
      <c r="G11" s="20">
        <f t="shared" si="0"/>
        <v>34.665500000000002</v>
      </c>
      <c r="H11" s="12">
        <v>0</v>
      </c>
      <c r="I11" s="12">
        <v>0</v>
      </c>
      <c r="J11" s="12">
        <v>0</v>
      </c>
      <c r="K11" s="12">
        <v>0</v>
      </c>
      <c r="L11" s="21">
        <f t="shared" si="1"/>
        <v>0</v>
      </c>
      <c r="N11" s="14"/>
    </row>
    <row r="12" spans="1:14" x14ac:dyDescent="0.25">
      <c r="B12" s="13" t="s">
        <v>24</v>
      </c>
      <c r="C12" s="12">
        <v>0</v>
      </c>
      <c r="D12" s="12">
        <v>0</v>
      </c>
      <c r="E12" s="15">
        <v>2120.9832999999999</v>
      </c>
      <c r="F12" s="12">
        <v>0</v>
      </c>
      <c r="G12" s="20">
        <f t="shared" si="0"/>
        <v>2120.9832999999999</v>
      </c>
      <c r="H12" s="12">
        <v>0</v>
      </c>
      <c r="I12" s="12">
        <v>0</v>
      </c>
      <c r="J12" s="12">
        <v>0</v>
      </c>
      <c r="K12" s="12">
        <v>0</v>
      </c>
      <c r="L12" s="21">
        <f t="shared" si="1"/>
        <v>0</v>
      </c>
      <c r="N12" s="14"/>
    </row>
    <row r="13" spans="1:14" x14ac:dyDescent="0.25">
      <c r="B13" s="13" t="s">
        <v>10</v>
      </c>
      <c r="C13" s="15">
        <v>1035.7403499999998</v>
      </c>
      <c r="D13" s="12">
        <v>0</v>
      </c>
      <c r="E13" s="12">
        <v>0</v>
      </c>
      <c r="F13" s="12">
        <v>0</v>
      </c>
      <c r="G13" s="20">
        <f t="shared" si="0"/>
        <v>1035.7403499999998</v>
      </c>
      <c r="H13" s="12">
        <v>0</v>
      </c>
      <c r="I13" s="12">
        <v>0</v>
      </c>
      <c r="J13" s="12">
        <v>0</v>
      </c>
      <c r="K13" s="12">
        <v>0</v>
      </c>
      <c r="L13" s="21">
        <f t="shared" si="1"/>
        <v>0</v>
      </c>
      <c r="N13" s="14"/>
    </row>
    <row r="14" spans="1:14" x14ac:dyDescent="0.25">
      <c r="B14" s="13" t="s">
        <v>11</v>
      </c>
      <c r="C14" s="12">
        <v>0</v>
      </c>
      <c r="D14" s="12">
        <v>0</v>
      </c>
      <c r="E14" s="15">
        <v>1317.1123</v>
      </c>
      <c r="F14" s="12">
        <v>0</v>
      </c>
      <c r="G14" s="20">
        <f t="shared" si="0"/>
        <v>1317.1123</v>
      </c>
      <c r="H14" s="12">
        <v>0</v>
      </c>
      <c r="I14" s="12">
        <v>0</v>
      </c>
      <c r="J14" s="12">
        <v>0</v>
      </c>
      <c r="K14" s="12">
        <v>0</v>
      </c>
      <c r="L14" s="21">
        <f t="shared" si="1"/>
        <v>0</v>
      </c>
      <c r="N14" s="14"/>
    </row>
    <row r="15" spans="1:14" x14ac:dyDescent="0.25">
      <c r="B15" s="13" t="s">
        <v>19</v>
      </c>
      <c r="C15" s="15">
        <v>1611.0802999999999</v>
      </c>
      <c r="D15" s="12">
        <v>0</v>
      </c>
      <c r="E15" s="15">
        <v>258.77999999999997</v>
      </c>
      <c r="F15" s="15">
        <v>88.233149999999995</v>
      </c>
      <c r="G15" s="20">
        <f t="shared" si="0"/>
        <v>1958.0934499999998</v>
      </c>
      <c r="H15" s="12">
        <v>0</v>
      </c>
      <c r="I15" s="12">
        <v>0</v>
      </c>
      <c r="J15" s="12">
        <v>0</v>
      </c>
      <c r="K15" s="12">
        <v>0</v>
      </c>
      <c r="L15" s="21">
        <f t="shared" si="1"/>
        <v>0</v>
      </c>
      <c r="N15" s="14"/>
    </row>
    <row r="16" spans="1:14" x14ac:dyDescent="0.25">
      <c r="B16" s="13" t="s">
        <v>18</v>
      </c>
      <c r="C16" s="15">
        <v>1126.4102499999999</v>
      </c>
      <c r="D16" s="12">
        <v>0</v>
      </c>
      <c r="E16" s="12">
        <v>0</v>
      </c>
      <c r="F16" s="12">
        <v>0</v>
      </c>
      <c r="G16" s="20">
        <f t="shared" si="0"/>
        <v>1126.4102499999999</v>
      </c>
      <c r="H16" s="12">
        <v>0</v>
      </c>
      <c r="I16" s="12">
        <v>0</v>
      </c>
      <c r="J16" s="12">
        <v>0</v>
      </c>
      <c r="K16" s="12">
        <v>0</v>
      </c>
      <c r="L16" s="21">
        <f t="shared" si="1"/>
        <v>0</v>
      </c>
      <c r="N16" s="14"/>
    </row>
    <row r="17" spans="2:14" x14ac:dyDescent="0.25">
      <c r="B17" s="13" t="s">
        <v>14</v>
      </c>
      <c r="C17" s="15">
        <v>5420.3370999999997</v>
      </c>
      <c r="D17" s="15">
        <v>377.60124999999999</v>
      </c>
      <c r="E17" s="15">
        <v>53.943849999999998</v>
      </c>
      <c r="F17" s="12">
        <v>0</v>
      </c>
      <c r="G17" s="20">
        <f t="shared" si="0"/>
        <v>5851.8821999999991</v>
      </c>
      <c r="H17" s="12">
        <v>0</v>
      </c>
      <c r="I17" s="12">
        <v>0</v>
      </c>
      <c r="J17" s="12">
        <v>0</v>
      </c>
      <c r="K17" s="12">
        <v>0</v>
      </c>
      <c r="L17" s="21">
        <f t="shared" si="1"/>
        <v>0</v>
      </c>
      <c r="N17" s="14"/>
    </row>
    <row r="18" spans="2:14" x14ac:dyDescent="0.25">
      <c r="B18" s="13" t="s">
        <v>12</v>
      </c>
      <c r="C18" s="12">
        <v>0</v>
      </c>
      <c r="D18" s="12">
        <v>0</v>
      </c>
      <c r="E18" s="15">
        <v>1610.68605</v>
      </c>
      <c r="F18" s="12">
        <v>0</v>
      </c>
      <c r="G18" s="20">
        <f t="shared" si="0"/>
        <v>1610.68605</v>
      </c>
      <c r="H18" s="12">
        <v>0</v>
      </c>
      <c r="I18" s="12">
        <v>0</v>
      </c>
      <c r="J18" s="12">
        <v>0</v>
      </c>
      <c r="K18" s="12">
        <v>0</v>
      </c>
      <c r="L18" s="21">
        <f t="shared" si="1"/>
        <v>0</v>
      </c>
      <c r="N18" s="14"/>
    </row>
    <row r="19" spans="2:14" x14ac:dyDescent="0.25">
      <c r="B19" s="13" t="s">
        <v>20</v>
      </c>
      <c r="C19" s="12">
        <v>0</v>
      </c>
      <c r="D19" s="12">
        <v>0</v>
      </c>
      <c r="E19" s="15">
        <v>195.92325</v>
      </c>
      <c r="F19" s="12">
        <v>0</v>
      </c>
      <c r="G19" s="20">
        <f t="shared" si="0"/>
        <v>195.92325</v>
      </c>
      <c r="H19" s="12">
        <v>0</v>
      </c>
      <c r="I19" s="12">
        <v>0</v>
      </c>
      <c r="J19" s="12">
        <v>0</v>
      </c>
      <c r="K19" s="12">
        <v>0</v>
      </c>
      <c r="L19" s="21">
        <f t="shared" si="1"/>
        <v>0</v>
      </c>
      <c r="N19" s="14"/>
    </row>
    <row r="20" spans="2:14" x14ac:dyDescent="0.25">
      <c r="B20" s="13" t="s">
        <v>25</v>
      </c>
      <c r="C20" s="12">
        <v>0</v>
      </c>
      <c r="D20" s="12">
        <v>0</v>
      </c>
      <c r="E20" s="15">
        <v>82.271900000000002</v>
      </c>
      <c r="F20" s="12">
        <v>0</v>
      </c>
      <c r="G20" s="20">
        <f t="shared" si="0"/>
        <v>82.271900000000002</v>
      </c>
      <c r="H20" s="12">
        <v>0</v>
      </c>
      <c r="I20" s="12">
        <v>0</v>
      </c>
      <c r="J20" s="12">
        <v>0</v>
      </c>
      <c r="K20" s="12">
        <v>0</v>
      </c>
      <c r="L20" s="21">
        <f t="shared" si="1"/>
        <v>0</v>
      </c>
      <c r="N20" s="14"/>
    </row>
    <row r="21" spans="2:14" x14ac:dyDescent="0.25">
      <c r="B21" s="13" t="s">
        <v>26</v>
      </c>
      <c r="C21" s="12">
        <v>0</v>
      </c>
      <c r="D21" s="12">
        <v>0</v>
      </c>
      <c r="E21" s="15">
        <v>27.795099999999998</v>
      </c>
      <c r="F21" s="15">
        <v>15.605649999999999</v>
      </c>
      <c r="G21" s="20">
        <f t="shared" si="0"/>
        <v>43.400749999999995</v>
      </c>
      <c r="H21" s="12">
        <v>0</v>
      </c>
      <c r="I21" s="12">
        <v>0</v>
      </c>
      <c r="J21" s="12">
        <v>0</v>
      </c>
      <c r="K21" s="12">
        <v>0</v>
      </c>
      <c r="L21" s="21">
        <f t="shared" si="1"/>
        <v>0</v>
      </c>
      <c r="N21" s="14"/>
    </row>
    <row r="22" spans="2:14" ht="30" x14ac:dyDescent="0.25">
      <c r="B22" s="13" t="s">
        <v>31</v>
      </c>
      <c r="C22" s="12">
        <v>0</v>
      </c>
      <c r="D22" s="12">
        <v>0</v>
      </c>
      <c r="E22" s="15">
        <v>2.2401</v>
      </c>
      <c r="F22" s="12">
        <v>0</v>
      </c>
      <c r="G22" s="20">
        <f t="shared" si="0"/>
        <v>2.2401</v>
      </c>
      <c r="H22" s="12">
        <v>0</v>
      </c>
      <c r="I22" s="12">
        <v>0</v>
      </c>
      <c r="J22" s="12">
        <v>0</v>
      </c>
      <c r="K22" s="12">
        <v>0</v>
      </c>
      <c r="L22" s="21">
        <f t="shared" si="1"/>
        <v>0</v>
      </c>
      <c r="N22" s="14"/>
    </row>
    <row r="23" spans="2:14" x14ac:dyDescent="0.25">
      <c r="B23" s="13" t="s">
        <v>32</v>
      </c>
      <c r="C23" s="12">
        <v>0</v>
      </c>
      <c r="D23" s="12">
        <v>0</v>
      </c>
      <c r="E23" s="15">
        <v>19.497800000000002</v>
      </c>
      <c r="F23" s="15">
        <v>1.7308999999999999</v>
      </c>
      <c r="G23" s="20">
        <f t="shared" si="0"/>
        <v>21.2287</v>
      </c>
      <c r="H23" s="12">
        <v>0</v>
      </c>
      <c r="I23" s="12">
        <v>0</v>
      </c>
      <c r="J23" s="12">
        <v>0</v>
      </c>
      <c r="K23" s="12">
        <v>0</v>
      </c>
      <c r="L23" s="21">
        <f t="shared" si="1"/>
        <v>0</v>
      </c>
      <c r="N23" s="14"/>
    </row>
    <row r="24" spans="2:14" x14ac:dyDescent="0.25">
      <c r="B24" s="13" t="s">
        <v>41</v>
      </c>
      <c r="C24" s="22">
        <v>132.8537</v>
      </c>
      <c r="D24" s="12">
        <v>0</v>
      </c>
      <c r="E24" s="12">
        <v>0</v>
      </c>
      <c r="F24" s="12">
        <v>0</v>
      </c>
      <c r="G24" s="20">
        <f t="shared" si="0"/>
        <v>132.8537</v>
      </c>
      <c r="H24" s="12">
        <v>0</v>
      </c>
      <c r="I24" s="12">
        <v>0</v>
      </c>
      <c r="J24" s="12">
        <v>0</v>
      </c>
      <c r="K24" s="12">
        <v>0</v>
      </c>
      <c r="L24" s="21">
        <f t="shared" si="1"/>
        <v>0</v>
      </c>
      <c r="N24" s="14"/>
    </row>
    <row r="25" spans="2:14" x14ac:dyDescent="0.25">
      <c r="B25" s="13" t="s">
        <v>37</v>
      </c>
      <c r="C25" s="12">
        <v>0</v>
      </c>
      <c r="D25" s="12">
        <v>0</v>
      </c>
      <c r="E25" s="15">
        <v>212.19959999999998</v>
      </c>
      <c r="F25" s="22">
        <v>304.32585</v>
      </c>
      <c r="G25" s="20">
        <f t="shared" si="0"/>
        <v>516.52544999999998</v>
      </c>
      <c r="H25" s="12">
        <v>0</v>
      </c>
      <c r="I25" s="12">
        <v>0</v>
      </c>
      <c r="J25" s="12">
        <v>0</v>
      </c>
      <c r="K25" s="12">
        <v>0</v>
      </c>
      <c r="L25" s="21">
        <f t="shared" si="1"/>
        <v>0</v>
      </c>
      <c r="N25" s="14"/>
    </row>
    <row r="26" spans="2:14" x14ac:dyDescent="0.25">
      <c r="B26" s="13" t="s">
        <v>29</v>
      </c>
      <c r="C26" s="15">
        <v>2332.7031499999998</v>
      </c>
      <c r="D26" s="12">
        <v>0</v>
      </c>
      <c r="E26" s="15">
        <v>669.19995000000006</v>
      </c>
      <c r="F26" s="12">
        <v>0</v>
      </c>
      <c r="G26" s="20">
        <f t="shared" si="0"/>
        <v>3001.9031</v>
      </c>
      <c r="H26" s="12">
        <v>0</v>
      </c>
      <c r="I26" s="12">
        <v>0</v>
      </c>
      <c r="J26" s="12">
        <v>0</v>
      </c>
      <c r="K26" s="12">
        <v>0</v>
      </c>
      <c r="L26" s="21">
        <f t="shared" si="1"/>
        <v>0</v>
      </c>
      <c r="N26" s="14"/>
    </row>
    <row r="27" spans="2:14" x14ac:dyDescent="0.25">
      <c r="B27" s="27" t="s">
        <v>40</v>
      </c>
      <c r="C27" s="28">
        <v>695.56909999999993</v>
      </c>
      <c r="D27" s="12">
        <v>0</v>
      </c>
      <c r="E27" s="12">
        <v>0</v>
      </c>
      <c r="F27" s="12">
        <v>0</v>
      </c>
      <c r="G27" s="20">
        <f t="shared" si="0"/>
        <v>695.56909999999993</v>
      </c>
      <c r="H27" s="12">
        <v>0</v>
      </c>
      <c r="I27" s="12">
        <v>0</v>
      </c>
      <c r="J27" s="12">
        <v>0</v>
      </c>
      <c r="K27" s="12">
        <v>0</v>
      </c>
      <c r="L27" s="21">
        <f t="shared" si="1"/>
        <v>0</v>
      </c>
      <c r="N27" s="14"/>
    </row>
    <row r="28" spans="2:14" x14ac:dyDescent="0.25">
      <c r="B28" s="13" t="s">
        <v>43</v>
      </c>
      <c r="C28" s="12">
        <v>0</v>
      </c>
      <c r="D28" s="12">
        <v>0</v>
      </c>
      <c r="E28" s="15">
        <v>30.877849999999999</v>
      </c>
      <c r="F28" s="12">
        <v>0</v>
      </c>
      <c r="G28" s="20">
        <f t="shared" si="0"/>
        <v>30.877849999999999</v>
      </c>
      <c r="H28" s="12">
        <v>0</v>
      </c>
      <c r="I28" s="12">
        <v>0</v>
      </c>
      <c r="J28" s="12">
        <v>0</v>
      </c>
      <c r="K28" s="12">
        <v>0</v>
      </c>
      <c r="L28" s="21">
        <f t="shared" si="1"/>
        <v>0</v>
      </c>
      <c r="N28" s="14"/>
    </row>
    <row r="29" spans="2:14" x14ac:dyDescent="0.25">
      <c r="B29" s="13" t="s">
        <v>30</v>
      </c>
      <c r="C29" s="12">
        <v>0</v>
      </c>
      <c r="D29" s="12">
        <v>0</v>
      </c>
      <c r="E29" s="15">
        <v>393.54224999999997</v>
      </c>
      <c r="F29" s="12">
        <v>0</v>
      </c>
      <c r="G29" s="20">
        <f t="shared" si="0"/>
        <v>393.54224999999997</v>
      </c>
      <c r="H29" s="12">
        <v>0</v>
      </c>
      <c r="I29" s="12">
        <v>0</v>
      </c>
      <c r="J29" s="12">
        <v>0</v>
      </c>
      <c r="K29" s="12">
        <v>0</v>
      </c>
      <c r="L29" s="21">
        <f t="shared" si="1"/>
        <v>0</v>
      </c>
      <c r="N29" s="14"/>
    </row>
    <row r="30" spans="2:14" x14ac:dyDescent="0.25">
      <c r="B30" s="13" t="s">
        <v>33</v>
      </c>
      <c r="C30" s="12">
        <v>0</v>
      </c>
      <c r="D30" s="15">
        <v>285.99369999999999</v>
      </c>
      <c r="E30" s="15">
        <v>285.85974999999996</v>
      </c>
      <c r="F30" s="12">
        <v>0</v>
      </c>
      <c r="G30" s="20">
        <f t="shared" si="0"/>
        <v>571.85344999999995</v>
      </c>
      <c r="H30" s="12">
        <v>0</v>
      </c>
      <c r="I30" s="12">
        <v>0</v>
      </c>
      <c r="J30" s="12">
        <v>0</v>
      </c>
      <c r="K30" s="12">
        <v>0</v>
      </c>
      <c r="L30" s="21">
        <f t="shared" si="1"/>
        <v>0</v>
      </c>
      <c r="N30" s="14"/>
    </row>
    <row r="31" spans="2:14" x14ac:dyDescent="0.25">
      <c r="B31" s="13" t="s">
        <v>34</v>
      </c>
      <c r="C31" s="15">
        <v>862.47460000000001</v>
      </c>
      <c r="D31" s="12">
        <v>0</v>
      </c>
      <c r="E31" s="12">
        <v>0</v>
      </c>
      <c r="F31" s="12">
        <v>0</v>
      </c>
      <c r="G31" s="20">
        <f t="shared" si="0"/>
        <v>862.47460000000001</v>
      </c>
      <c r="H31" s="12">
        <v>0</v>
      </c>
      <c r="I31" s="12">
        <v>0</v>
      </c>
      <c r="J31" s="12">
        <v>0</v>
      </c>
      <c r="K31" s="12">
        <v>0</v>
      </c>
      <c r="L31" s="21">
        <f t="shared" si="1"/>
        <v>0</v>
      </c>
      <c r="N31" s="14"/>
    </row>
    <row r="32" spans="2:14" x14ac:dyDescent="0.25">
      <c r="B32" s="13" t="s">
        <v>35</v>
      </c>
      <c r="C32" s="15">
        <v>313.13425000000001</v>
      </c>
      <c r="D32" s="12">
        <v>0</v>
      </c>
      <c r="E32" s="15">
        <f>(1.46+344.308)*0.95</f>
        <v>328.47959999999995</v>
      </c>
      <c r="F32" s="15">
        <v>177.26524999999998</v>
      </c>
      <c r="G32" s="20">
        <f t="shared" si="0"/>
        <v>818.87909999999988</v>
      </c>
      <c r="H32" s="12">
        <v>0</v>
      </c>
      <c r="I32" s="12">
        <v>0</v>
      </c>
      <c r="J32" s="12">
        <v>0</v>
      </c>
      <c r="K32" s="12">
        <v>0</v>
      </c>
      <c r="L32" s="21">
        <f t="shared" si="1"/>
        <v>0</v>
      </c>
      <c r="N32" s="14"/>
    </row>
    <row r="33" spans="2:12" ht="15.75" thickBot="1" x14ac:dyDescent="0.3">
      <c r="B33" s="23" t="s">
        <v>16</v>
      </c>
      <c r="C33" s="24">
        <f>SUM(C7:C32)</f>
        <v>26245.654750000002</v>
      </c>
      <c r="D33" s="24">
        <f t="shared" ref="D33:G33" si="2">SUM(D7:D32)</f>
        <v>686.52794999999992</v>
      </c>
      <c r="E33" s="24">
        <f t="shared" si="2"/>
        <v>9554.6573000000008</v>
      </c>
      <c r="F33" s="24">
        <f t="shared" si="2"/>
        <v>651.71804999999995</v>
      </c>
      <c r="G33" s="24">
        <f t="shared" si="2"/>
        <v>37138.55805</v>
      </c>
      <c r="H33" s="25">
        <v>0</v>
      </c>
      <c r="I33" s="25">
        <v>0</v>
      </c>
      <c r="J33" s="25">
        <v>0</v>
      </c>
      <c r="K33" s="25">
        <v>0</v>
      </c>
      <c r="L33" s="26">
        <f t="shared" si="1"/>
        <v>0</v>
      </c>
    </row>
    <row r="34" spans="2:12" x14ac:dyDescent="0.25">
      <c r="B34" s="47" t="s">
        <v>17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x14ac:dyDescent="0.2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</row>
  </sheetData>
  <mergeCells count="5">
    <mergeCell ref="B2:L3"/>
    <mergeCell ref="B5:B6"/>
    <mergeCell ref="C5:G5"/>
    <mergeCell ref="H5:L5"/>
    <mergeCell ref="B34:L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Пользователь</cp:lastModifiedBy>
  <cp:lastPrinted>2021-07-09T09:18:00Z</cp:lastPrinted>
  <dcterms:created xsi:type="dcterms:W3CDTF">2015-06-05T18:19:34Z</dcterms:created>
  <dcterms:modified xsi:type="dcterms:W3CDTF">2024-01-23T15:05:13Z</dcterms:modified>
</cp:coreProperties>
</file>